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milner1\00 Humco remote work update 1-3-23\0 Tiny House matters 2020-23\0 Initial THV survey\"/>
    </mc:Choice>
  </mc:AlternateContent>
  <bookViews>
    <workbookView xWindow="0" yWindow="0" windowWidth="19155" windowHeight="10215"/>
  </bookViews>
  <sheets>
    <sheet name="Analytics B1+B2+B3" sheetId="1" r:id="rId1"/>
  </sheets>
  <definedNames>
    <definedName name="_xlnm._FilterDatabase" localSheetId="0" hidden="1">'Analytics B1+B2+B3'!$B$26:$J$31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1" l="1"/>
  <c r="J81" i="1" s="1"/>
  <c r="I79" i="1"/>
  <c r="J79" i="1" s="1"/>
  <c r="J78" i="1"/>
  <c r="I78" i="1"/>
  <c r="I77" i="1"/>
  <c r="J77" i="1" s="1"/>
  <c r="J76" i="1"/>
  <c r="I76" i="1"/>
  <c r="I75" i="1"/>
  <c r="J75" i="1" s="1"/>
  <c r="J74" i="1"/>
  <c r="I74" i="1"/>
  <c r="I73" i="1"/>
  <c r="J73" i="1" s="1"/>
  <c r="J72" i="1"/>
  <c r="I72" i="1"/>
  <c r="I71" i="1"/>
  <c r="I80" i="1" s="1"/>
  <c r="J80" i="1" s="1"/>
  <c r="I68" i="1"/>
  <c r="J68" i="1" s="1"/>
  <c r="J67" i="1"/>
  <c r="I67" i="1"/>
  <c r="I66" i="1"/>
  <c r="J66" i="1" s="1"/>
  <c r="J65" i="1"/>
  <c r="I65" i="1"/>
  <c r="I64" i="1"/>
  <c r="I69" i="1" s="1"/>
  <c r="I61" i="1"/>
  <c r="J61" i="1" s="1"/>
  <c r="J60" i="1"/>
  <c r="I60" i="1"/>
  <c r="I59" i="1"/>
  <c r="J59" i="1" s="1"/>
  <c r="J58" i="1"/>
  <c r="I58" i="1"/>
  <c r="I57" i="1"/>
  <c r="J57" i="1" s="1"/>
  <c r="J56" i="1"/>
  <c r="I56" i="1"/>
  <c r="I55" i="1"/>
  <c r="I62" i="1" s="1"/>
  <c r="J53" i="1"/>
  <c r="I53" i="1"/>
  <c r="I52" i="1"/>
  <c r="J52" i="1" s="1"/>
  <c r="I49" i="1"/>
  <c r="J49" i="1" s="1"/>
  <c r="J48" i="1"/>
  <c r="I48" i="1"/>
  <c r="I47" i="1"/>
  <c r="J47" i="1" s="1"/>
  <c r="J46" i="1"/>
  <c r="I46" i="1"/>
  <c r="I45" i="1"/>
  <c r="I50" i="1" s="1"/>
  <c r="J43" i="1"/>
  <c r="I43" i="1"/>
  <c r="J40" i="1"/>
  <c r="I40" i="1"/>
  <c r="I39" i="1"/>
  <c r="J39" i="1" s="1"/>
  <c r="J38" i="1"/>
  <c r="I38" i="1"/>
  <c r="I37" i="1"/>
  <c r="J37" i="1" s="1"/>
  <c r="J36" i="1"/>
  <c r="I36" i="1"/>
  <c r="I35" i="1"/>
  <c r="I41" i="1" s="1"/>
  <c r="J34" i="1"/>
  <c r="I34" i="1"/>
  <c r="J31" i="1"/>
  <c r="I31" i="1"/>
  <c r="I30" i="1"/>
  <c r="J30" i="1" s="1"/>
  <c r="J29" i="1"/>
  <c r="I29" i="1"/>
  <c r="I28" i="1"/>
  <c r="J28" i="1" s="1"/>
  <c r="J27" i="1"/>
  <c r="I27" i="1"/>
  <c r="I26" i="1"/>
  <c r="J26" i="1" s="1"/>
  <c r="J23" i="1"/>
  <c r="I23" i="1"/>
  <c r="I22" i="1"/>
  <c r="J22" i="1" s="1"/>
  <c r="J21" i="1"/>
  <c r="I21" i="1"/>
  <c r="I20" i="1"/>
  <c r="J20" i="1" s="1"/>
  <c r="J19" i="1"/>
  <c r="I19" i="1"/>
  <c r="I18" i="1"/>
  <c r="J18" i="1" s="1"/>
  <c r="J17" i="1"/>
  <c r="I17" i="1"/>
  <c r="I16" i="1"/>
  <c r="J16" i="1" s="1"/>
  <c r="J15" i="1"/>
  <c r="I15" i="1"/>
  <c r="I14" i="1"/>
  <c r="J14" i="1" s="1"/>
  <c r="J13" i="1"/>
  <c r="I13" i="1"/>
  <c r="I12" i="1"/>
  <c r="J12" i="1" s="1"/>
  <c r="J11" i="1"/>
  <c r="J24" i="1" s="1"/>
  <c r="I11" i="1"/>
  <c r="I24" i="1" s="1"/>
  <c r="F9" i="1"/>
  <c r="I8" i="1"/>
  <c r="J8" i="1" s="1"/>
  <c r="J7" i="1"/>
  <c r="I7" i="1"/>
  <c r="I6" i="1"/>
  <c r="J6" i="1" s="1"/>
  <c r="J5" i="1"/>
  <c r="I5" i="1"/>
  <c r="L8" i="1" s="1"/>
  <c r="K4" i="1"/>
  <c r="I4" i="1"/>
  <c r="J4" i="1" s="1"/>
  <c r="J41" i="1" l="1"/>
  <c r="J9" i="1"/>
  <c r="J32" i="1"/>
  <c r="I32" i="1"/>
  <c r="I9" i="1"/>
  <c r="L23" i="1"/>
  <c r="J35" i="1"/>
  <c r="J45" i="1"/>
  <c r="J50" i="1" s="1"/>
  <c r="J55" i="1"/>
  <c r="J62" i="1" s="1"/>
  <c r="J64" i="1"/>
  <c r="J69" i="1" s="1"/>
  <c r="J71" i="1"/>
</calcChain>
</file>

<file path=xl/sharedStrings.xml><?xml version="1.0" encoding="utf-8"?>
<sst xmlns="http://schemas.openxmlformats.org/spreadsheetml/2006/main" count="255" uniqueCount="105">
  <si>
    <t>B1 B2 B3 Showing submissions from 9/8/2022 - 11/28/2022</t>
  </si>
  <si>
    <t>B1 only</t>
  </si>
  <si>
    <t>78</t>
  </si>
  <si>
    <t>B2+B3 only</t>
  </si>
  <si>
    <t>All 9/8 to 11/28</t>
  </si>
  <si>
    <t>B1 + B2 +B3 combined</t>
  </si>
  <si>
    <t>Question</t>
  </si>
  <si>
    <t>Reply</t>
  </si>
  <si>
    <t># Response</t>
  </si>
  <si>
    <t>Percent</t>
  </si>
  <si>
    <t>Reply (multiple answers allowed except where noted))</t>
  </si>
  <si>
    <t># Responses</t>
  </si>
  <si>
    <t>total responses</t>
  </si>
  <si>
    <t>1. What comes to mind when you hear Tiny House Village?</t>
  </si>
  <si>
    <t xml:space="preserve">Tiny houses on permanent foundations </t>
  </si>
  <si>
    <t>B1 analytics use 78 resp instead of 92; 14 lost in download and archive</t>
  </si>
  <si>
    <t>78 of 78 Answered (100.0%)</t>
  </si>
  <si>
    <t xml:space="preserve">Moveable tiny homes, like park model RVs </t>
  </si>
  <si>
    <t>Checkbox</t>
  </si>
  <si>
    <t>Alternative building types</t>
  </si>
  <si>
    <t>Handbuilt houses with non-traditional forms such as earthships, aircrete structures, rammed earth, or other innovative building types</t>
  </si>
  <si>
    <t xml:space="preserve">RVs and trailers </t>
  </si>
  <si>
    <t>Other</t>
  </si>
  <si>
    <t>total count this question</t>
  </si>
  <si>
    <t>2. Who do you imagine would live in a Tiny House Village?</t>
  </si>
  <si>
    <t xml:space="preserve">All of the above </t>
  </si>
  <si>
    <t xml:space="preserve">Lower income people </t>
  </si>
  <si>
    <t xml:space="preserve">Young people </t>
  </si>
  <si>
    <t xml:space="preserve">People needing transitional housing </t>
  </si>
  <si>
    <t xml:space="preserve">Seniors </t>
  </si>
  <si>
    <t xml:space="preserve">Workers </t>
  </si>
  <si>
    <t xml:space="preserve">People with disabilities </t>
  </si>
  <si>
    <t xml:space="preserve">Farm workers </t>
  </si>
  <si>
    <t>Tribal and Indigenous communities</t>
  </si>
  <si>
    <t xml:space="preserve">Families </t>
  </si>
  <si>
    <t xml:space="preserve">Multi-generational groups </t>
  </si>
  <si>
    <t>People who share a profession</t>
  </si>
  <si>
    <t>People who share a profession or trade</t>
  </si>
  <si>
    <t xml:space="preserve">Other </t>
  </si>
  <si>
    <t>3. What kind of setting would be best for a tiny house</t>
  </si>
  <si>
    <t xml:space="preserve">Urban with nearby services </t>
  </si>
  <si>
    <t>village? Check all that apply.</t>
  </si>
  <si>
    <t xml:space="preserve">Village with basic services but primarily rural </t>
  </si>
  <si>
    <t>77 of 78 Answered (98.7%)</t>
  </si>
  <si>
    <t xml:space="preserve">Tribal lands </t>
  </si>
  <si>
    <t xml:space="preserve">Agricultural areas </t>
  </si>
  <si>
    <t xml:space="preserve">Rural </t>
  </si>
  <si>
    <t>survey text</t>
  </si>
  <si>
    <t>4. What types of buildings should be allowed?</t>
  </si>
  <si>
    <t>Both TH and MTH</t>
  </si>
  <si>
    <t>Both tiny house and moveable tiny house (52 responses, 66.7%)</t>
  </si>
  <si>
    <t>76 of 78 Answered (97.4%)</t>
  </si>
  <si>
    <t xml:space="preserve">Detached units </t>
  </si>
  <si>
    <t>Detached sleeping units with common cooking, bathrooms, gathering facilities (37 responses, 47.4%)</t>
  </si>
  <si>
    <t xml:space="preserve">Tiny houses on foundations </t>
  </si>
  <si>
    <t>Tiny houses on foundations (33 responses, 42.3%)</t>
  </si>
  <si>
    <t xml:space="preserve">Moveable tiny houses </t>
  </si>
  <si>
    <t>Moveable tiny houses (23 responses, 29.5%)</t>
  </si>
  <si>
    <t xml:space="preserve">RVs </t>
  </si>
  <si>
    <t>RVs (16 responses, 20.5%)</t>
  </si>
  <si>
    <t>Other (4 responses, 5.1%)</t>
  </si>
  <si>
    <t>Other settings</t>
  </si>
  <si>
    <t>5. In your view, should residency or occupancy of a Tiny House Village be permanent or temporary?</t>
  </si>
  <si>
    <t>Permanent or temporary, described</t>
  </si>
  <si>
    <t>77% of people answered this, long answer. Permanent or temporary, described</t>
  </si>
  <si>
    <t xml:space="preserve">Reply </t>
  </si>
  <si>
    <t>6. In your opinion, tiny house village residents would be:</t>
  </si>
  <si>
    <t xml:space="preserve">Owners and renters </t>
  </si>
  <si>
    <t xml:space="preserve">Owners </t>
  </si>
  <si>
    <t>Radio Buttons</t>
  </si>
  <si>
    <t>Other arrangement (question 6b)</t>
  </si>
  <si>
    <t xml:space="preserve">Other arrangement </t>
  </si>
  <si>
    <t xml:space="preserve">Renters </t>
  </si>
  <si>
    <t>Other, described</t>
  </si>
  <si>
    <t>7. Have you tried to organize or build a tiny house village in Humboldt County or elsewhere?</t>
  </si>
  <si>
    <t>No (65 responses, 83.3%)</t>
  </si>
  <si>
    <t>Yes (12 responses, 15.4%)</t>
  </si>
  <si>
    <t>8. If yes to #7, what are the obstacles you encountered, either in Humboldt County or elsewhere? For example:</t>
  </si>
  <si>
    <t xml:space="preserve">Restrictive zoning </t>
  </si>
  <si>
    <t>Lack of policy to facilitate</t>
  </si>
  <si>
    <t xml:space="preserve">Land availability </t>
  </si>
  <si>
    <t xml:space="preserve">Land cost </t>
  </si>
  <si>
    <t>Locating suitable partners</t>
  </si>
  <si>
    <t xml:space="preserve">Organization and ownership issues </t>
  </si>
  <si>
    <t xml:space="preserve">Other obstacles </t>
  </si>
  <si>
    <t>9. How important is the integration of the tiny house with a surrounding natural area?</t>
  </si>
  <si>
    <t xml:space="preserve">Nice, but not that important </t>
  </si>
  <si>
    <t xml:space="preserve">Important </t>
  </si>
  <si>
    <t xml:space="preserve">Essential to the THV’s success </t>
  </si>
  <si>
    <t xml:space="preserve">An amenity that could be excluded to reduce cost. </t>
  </si>
  <si>
    <t>Do you have other comments about integration with land?</t>
  </si>
  <si>
    <t>10. What are the zones where you think Tiny House Villages should be allowed?</t>
  </si>
  <si>
    <t xml:space="preserve">Mixed Use Urban MU-1 </t>
  </si>
  <si>
    <t xml:space="preserve">Residential multi-family (R-3) </t>
  </si>
  <si>
    <t>Mixed Use Rural (MU-2)</t>
  </si>
  <si>
    <t>Rural Residential Agriculture (RA)</t>
  </si>
  <si>
    <t xml:space="preserve">Residential One-family (R-1) </t>
  </si>
  <si>
    <t>Residential Two-family (R-2)</t>
  </si>
  <si>
    <t xml:space="preserve">Agriculture General (AG) </t>
  </si>
  <si>
    <t xml:space="preserve">Other zones </t>
  </si>
  <si>
    <t xml:space="preserve">Other comments </t>
  </si>
  <si>
    <t>Please share any additional input you may have below. (max.</t>
  </si>
  <si>
    <t>NOTES</t>
  </si>
  <si>
    <t>next round include maps</t>
  </si>
  <si>
    <t>reword or strike Q 9, confusing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</si>
</sst>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64" fontId="0" fillId="2" borderId="0" xfId="0" quotePrefix="1" applyNumberFormat="1" applyFill="1" applyAlignment="1">
      <alignment wrapText="1"/>
    </xf>
    <xf numFmtId="164" fontId="0" fillId="2" borderId="0" xfId="0" applyNumberFormat="1" applyFill="1" applyAlignment="1">
      <alignment wrapText="1"/>
    </xf>
    <xf numFmtId="164" fontId="4" fillId="3" borderId="0" xfId="0" applyNumberFormat="1" applyFont="1" applyFill="1" applyAlignment="1">
      <alignment wrapText="1"/>
    </xf>
    <xf numFmtId="1" fontId="5" fillId="3" borderId="0" xfId="1" quotePrefix="1" applyNumberFormat="1" applyFont="1" applyFill="1" applyAlignment="1">
      <alignment wrapText="1"/>
    </xf>
    <xf numFmtId="0" fontId="3" fillId="4" borderId="0" xfId="0" applyFont="1" applyFill="1" applyAlignment="1">
      <alignment wrapText="1"/>
    </xf>
    <xf numFmtId="164" fontId="5" fillId="4" borderId="0" xfId="0" applyNumberFormat="1" applyFont="1" applyFill="1"/>
    <xf numFmtId="164" fontId="5" fillId="4" borderId="0" xfId="1" applyNumberFormat="1" applyFont="1" applyFill="1" applyAlignment="1">
      <alignment wrapText="1"/>
    </xf>
    <xf numFmtId="164" fontId="0" fillId="4" borderId="0" xfId="0" applyNumberFormat="1" applyFill="1" applyAlignment="1">
      <alignment wrapText="1"/>
    </xf>
    <xf numFmtId="164" fontId="6" fillId="4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164" fontId="3" fillId="0" borderId="2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9" fontId="5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9" fontId="4" fillId="0" borderId="2" xfId="1" applyFont="1" applyBorder="1" applyAlignment="1">
      <alignment wrapText="1"/>
    </xf>
    <xf numFmtId="164" fontId="4" fillId="0" borderId="2" xfId="1" applyNumberFormat="1" applyFont="1" applyBorder="1" applyAlignment="1">
      <alignment wrapText="1"/>
    </xf>
    <xf numFmtId="0" fontId="0" fillId="5" borderId="1" xfId="0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9" fontId="5" fillId="0" borderId="1" xfId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164" fontId="5" fillId="5" borderId="1" xfId="1" applyNumberFormat="1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5" borderId="0" xfId="0" applyFill="1" applyAlignment="1">
      <alignment wrapText="1"/>
    </xf>
    <xf numFmtId="0" fontId="8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6" fillId="5" borderId="0" xfId="0" applyFont="1" applyFill="1" applyAlignment="1">
      <alignment wrapText="1"/>
    </xf>
    <xf numFmtId="0" fontId="5" fillId="6" borderId="1" xfId="0" applyFont="1" applyFill="1" applyBorder="1" applyAlignment="1">
      <alignment wrapText="1"/>
    </xf>
    <xf numFmtId="164" fontId="5" fillId="6" borderId="1" xfId="1" applyNumberFormat="1" applyFont="1" applyFill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9" fontId="5" fillId="0" borderId="2" xfId="1" applyFont="1" applyFill="1" applyBorder="1" applyAlignment="1">
      <alignment wrapText="1"/>
    </xf>
    <xf numFmtId="164" fontId="5" fillId="6" borderId="2" xfId="1" applyNumberFormat="1" applyFont="1" applyFill="1" applyBorder="1" applyAlignment="1">
      <alignment wrapText="1"/>
    </xf>
    <xf numFmtId="164" fontId="0" fillId="0" borderId="2" xfId="0" applyNumberFormat="1" applyBorder="1" applyAlignment="1">
      <alignment wrapText="1"/>
    </xf>
    <xf numFmtId="9" fontId="5" fillId="0" borderId="2" xfId="1" applyFont="1" applyBorder="1" applyAlignment="1">
      <alignment wrapText="1"/>
    </xf>
    <xf numFmtId="164" fontId="5" fillId="6" borderId="1" xfId="0" applyNumberFormat="1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164" fontId="3" fillId="5" borderId="2" xfId="0" applyNumberFormat="1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164" fontId="0" fillId="7" borderId="2" xfId="0" applyNumberForma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9" fontId="5" fillId="7" borderId="1" xfId="1" applyFont="1" applyFill="1" applyBorder="1" applyAlignment="1">
      <alignment wrapText="1"/>
    </xf>
    <xf numFmtId="164" fontId="5" fillId="7" borderId="1" xfId="1" applyNumberFormat="1" applyFont="1" applyFill="1" applyBorder="1" applyAlignment="1">
      <alignment wrapText="1"/>
    </xf>
    <xf numFmtId="9" fontId="5" fillId="7" borderId="2" xfId="1" applyFont="1" applyFill="1" applyBorder="1" applyAlignment="1">
      <alignment wrapText="1"/>
    </xf>
    <xf numFmtId="164" fontId="5" fillId="7" borderId="2" xfId="1" applyNumberFormat="1" applyFont="1" applyFill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64" fontId="5" fillId="0" borderId="1" xfId="1" applyNumberFormat="1" applyFont="1" applyFill="1" applyBorder="1" applyAlignment="1">
      <alignment wrapText="1"/>
    </xf>
    <xf numFmtId="164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9" fontId="5" fillId="0" borderId="0" xfId="1" applyFont="1" applyAlignment="1">
      <alignment wrapText="1"/>
    </xf>
    <xf numFmtId="164" fontId="5" fillId="0" borderId="0" xfId="1" applyNumberFormat="1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 What is your idea of a Tiny House Village?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'Analytics B1+B2+B3'!$I$3</c:f>
              <c:strCache>
                <c:ptCount val="1"/>
                <c:pt idx="0">
                  <c:v># Responses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'Analytics B1+B2+B3'!$H$4:$H$8</c:f>
              <c:strCache>
                <c:ptCount val="5"/>
                <c:pt idx="0">
                  <c:v>Tiny houses on permanent foundations </c:v>
                </c:pt>
                <c:pt idx="1">
                  <c:v>Moveable tiny homes, like park model RVs </c:v>
                </c:pt>
                <c:pt idx="2">
                  <c:v>Alternative building types</c:v>
                </c:pt>
                <c:pt idx="3">
                  <c:v>RVs and trailers </c:v>
                </c:pt>
                <c:pt idx="4">
                  <c:v>Other</c:v>
                </c:pt>
              </c:strCache>
            </c:strRef>
          </c:cat>
          <c:val>
            <c:numRef>
              <c:f>'Analytics B1+B2+B3'!$I$4:$I$8</c:f>
              <c:numCache>
                <c:formatCode>General</c:formatCode>
                <c:ptCount val="5"/>
                <c:pt idx="0">
                  <c:v>469</c:v>
                </c:pt>
                <c:pt idx="1">
                  <c:v>306</c:v>
                </c:pt>
                <c:pt idx="2">
                  <c:v>172</c:v>
                </c:pt>
                <c:pt idx="3">
                  <c:v>62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F-4A55-BCB8-1DCE91DD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53"/>
        <c:axId val="482473216"/>
        <c:axId val="482472888"/>
      </c:barChart>
      <c:catAx>
        <c:axId val="482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2888"/>
        <c:crosses val="autoZero"/>
        <c:auto val="1"/>
        <c:lblAlgn val="ctr"/>
        <c:lblOffset val="100"/>
        <c:noMultiLvlLbl val="0"/>
      </c:catAx>
      <c:valAx>
        <c:axId val="4824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2. Who</a:t>
            </a:r>
            <a:r>
              <a:rPr lang="en-US" baseline="0"/>
              <a:t> would live in </a:t>
            </a:r>
            <a:r>
              <a:rPr lang="en-US"/>
              <a:t>a Tiny House Village?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34941915059452"/>
          <c:y val="0.14990649302736919"/>
          <c:w val="0.85943761403002472"/>
          <c:h val="0.373102632651365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'Analytics B1+B2+B3'!$I$10</c:f>
              <c:strCache>
                <c:ptCount val="1"/>
                <c:pt idx="0">
                  <c:v># Responses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'Analytics B1+B2+B3'!$H$11:$H$23</c:f>
              <c:strCache>
                <c:ptCount val="13"/>
                <c:pt idx="0">
                  <c:v>All of the above </c:v>
                </c:pt>
                <c:pt idx="1">
                  <c:v>Lower income people </c:v>
                </c:pt>
                <c:pt idx="2">
                  <c:v>Young people </c:v>
                </c:pt>
                <c:pt idx="3">
                  <c:v>People needing transitional housing </c:v>
                </c:pt>
                <c:pt idx="4">
                  <c:v>Seniors </c:v>
                </c:pt>
                <c:pt idx="5">
                  <c:v>Workers </c:v>
                </c:pt>
                <c:pt idx="6">
                  <c:v>People with disabilities </c:v>
                </c:pt>
                <c:pt idx="7">
                  <c:v>Farm workers </c:v>
                </c:pt>
                <c:pt idx="8">
                  <c:v>Tribal and Indigenous communities</c:v>
                </c:pt>
                <c:pt idx="9">
                  <c:v>Families </c:v>
                </c:pt>
                <c:pt idx="10">
                  <c:v>Multi-generational groups </c:v>
                </c:pt>
                <c:pt idx="11">
                  <c:v>People who share a profession or trade</c:v>
                </c:pt>
                <c:pt idx="12">
                  <c:v>Other </c:v>
                </c:pt>
              </c:strCache>
            </c:strRef>
          </c:cat>
          <c:val>
            <c:numRef>
              <c:f>'Analytics B1+B2+B3'!$I$11:$I$23</c:f>
              <c:numCache>
                <c:formatCode>General</c:formatCode>
                <c:ptCount val="13"/>
                <c:pt idx="0">
                  <c:v>417</c:v>
                </c:pt>
                <c:pt idx="1">
                  <c:v>326</c:v>
                </c:pt>
                <c:pt idx="2">
                  <c:v>310</c:v>
                </c:pt>
                <c:pt idx="3">
                  <c:v>285</c:v>
                </c:pt>
                <c:pt idx="4">
                  <c:v>262</c:v>
                </c:pt>
                <c:pt idx="5">
                  <c:v>213</c:v>
                </c:pt>
                <c:pt idx="6">
                  <c:v>171</c:v>
                </c:pt>
                <c:pt idx="7">
                  <c:v>163</c:v>
                </c:pt>
                <c:pt idx="8">
                  <c:v>120</c:v>
                </c:pt>
                <c:pt idx="9">
                  <c:v>99</c:v>
                </c:pt>
                <c:pt idx="10">
                  <c:v>97</c:v>
                </c:pt>
                <c:pt idx="11">
                  <c:v>94</c:v>
                </c:pt>
                <c:pt idx="1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D-4D4A-993B-DC06DB231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-53"/>
        <c:axId val="482473216"/>
        <c:axId val="482472888"/>
      </c:barChart>
      <c:catAx>
        <c:axId val="482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2888"/>
        <c:crosses val="autoZero"/>
        <c:auto val="1"/>
        <c:lblAlgn val="ctr"/>
        <c:lblOffset val="100"/>
        <c:noMultiLvlLbl val="0"/>
      </c:catAx>
      <c:valAx>
        <c:axId val="4824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3. Preferred Settings for Villages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'Analytics B1+B2+B3'!$I$25</c:f>
              <c:strCache>
                <c:ptCount val="1"/>
                <c:pt idx="0">
                  <c:v># Responses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'Analytics B1+B2+B3'!$H$26:$H$31</c:f>
              <c:strCache>
                <c:ptCount val="6"/>
                <c:pt idx="0">
                  <c:v>Urban with nearby services </c:v>
                </c:pt>
                <c:pt idx="1">
                  <c:v>Village with basic services but primarily rural </c:v>
                </c:pt>
                <c:pt idx="2">
                  <c:v>Tribal lands </c:v>
                </c:pt>
                <c:pt idx="3">
                  <c:v>Agricultural areas </c:v>
                </c:pt>
                <c:pt idx="4">
                  <c:v>Rural </c:v>
                </c:pt>
                <c:pt idx="5">
                  <c:v>Other </c:v>
                </c:pt>
              </c:strCache>
            </c:strRef>
          </c:cat>
          <c:val>
            <c:numRef>
              <c:f>'Analytics B1+B2+B3'!$I$26:$I$31</c:f>
              <c:numCache>
                <c:formatCode>General</c:formatCode>
                <c:ptCount val="6"/>
                <c:pt idx="0">
                  <c:v>554</c:v>
                </c:pt>
                <c:pt idx="1">
                  <c:v>337</c:v>
                </c:pt>
                <c:pt idx="2">
                  <c:v>192</c:v>
                </c:pt>
                <c:pt idx="3">
                  <c:v>174</c:v>
                </c:pt>
                <c:pt idx="4">
                  <c:v>162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4-41F8-9E14-87407A9D3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6"/>
        <c:axId val="482473216"/>
        <c:axId val="482472888"/>
      </c:barChart>
      <c:catAx>
        <c:axId val="482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2888"/>
        <c:crosses val="autoZero"/>
        <c:auto val="1"/>
        <c:lblAlgn val="ctr"/>
        <c:lblOffset val="100"/>
        <c:noMultiLvlLbl val="0"/>
      </c:catAx>
      <c:valAx>
        <c:axId val="4824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6. Types</a:t>
            </a:r>
            <a:r>
              <a:rPr lang="en-US" baseline="0"/>
              <a:t> of Occupancy</a:t>
            </a:r>
            <a:r>
              <a:rPr lang="en-US"/>
              <a:t> for Villages</a:t>
            </a:r>
          </a:p>
        </c:rich>
      </c:tx>
      <c:layout>
        <c:manualLayout>
          <c:xMode val="edge"/>
          <c:yMode val="edge"/>
          <c:x val="0.2454551216068849"/>
          <c:y val="3.24939073923639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'Analytics B1+B2+B3'!$I$44</c:f>
              <c:strCache>
                <c:ptCount val="1"/>
                <c:pt idx="0">
                  <c:v># Responses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'Analytics B1+B2+B3'!$H$45:$H$48</c:f>
              <c:strCache>
                <c:ptCount val="4"/>
                <c:pt idx="0">
                  <c:v>Owners and renters </c:v>
                </c:pt>
                <c:pt idx="1">
                  <c:v>Owners </c:v>
                </c:pt>
                <c:pt idx="2">
                  <c:v>Other arrangement </c:v>
                </c:pt>
                <c:pt idx="3">
                  <c:v>Renters </c:v>
                </c:pt>
              </c:strCache>
            </c:strRef>
          </c:cat>
          <c:val>
            <c:numRef>
              <c:f>'Analytics B1+B2+B3'!$I$45:$I$48</c:f>
              <c:numCache>
                <c:formatCode>General</c:formatCode>
                <c:ptCount val="4"/>
                <c:pt idx="0">
                  <c:v>461</c:v>
                </c:pt>
                <c:pt idx="1">
                  <c:v>82</c:v>
                </c:pt>
                <c:pt idx="2">
                  <c:v>58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1-48DF-AC3F-B2BA4D755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6"/>
        <c:axId val="482473216"/>
        <c:axId val="482472888"/>
      </c:barChart>
      <c:catAx>
        <c:axId val="482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2888"/>
        <c:crosses val="autoZero"/>
        <c:auto val="1"/>
        <c:lblAlgn val="ctr"/>
        <c:lblOffset val="100"/>
        <c:noMultiLvlLbl val="0"/>
      </c:catAx>
      <c:valAx>
        <c:axId val="4824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8. Obstacles to Forming Tiny House Villages</a:t>
            </a:r>
          </a:p>
          <a:p>
            <a:pPr>
              <a:defRPr/>
            </a:pPr>
            <a:r>
              <a:rPr lang="en-US" sz="1200"/>
              <a:t>(reported by 15% of respondants who have tried)</a:t>
            </a:r>
          </a:p>
        </c:rich>
      </c:tx>
      <c:layout>
        <c:manualLayout>
          <c:xMode val="edge"/>
          <c:yMode val="edge"/>
          <c:x val="0.19831143195286946"/>
          <c:y val="3.2493759380994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'Analytics B1+B2+B3'!$I$54</c:f>
              <c:strCache>
                <c:ptCount val="1"/>
                <c:pt idx="0">
                  <c:v># Responses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'Analytics B1+B2+B3'!$H$55:$H$60</c:f>
              <c:strCache>
                <c:ptCount val="6"/>
                <c:pt idx="0">
                  <c:v>Restrictive zoning </c:v>
                </c:pt>
                <c:pt idx="1">
                  <c:v>Lack of policy to facilitate</c:v>
                </c:pt>
                <c:pt idx="2">
                  <c:v>Land availability </c:v>
                </c:pt>
                <c:pt idx="3">
                  <c:v>Land cost </c:v>
                </c:pt>
                <c:pt idx="4">
                  <c:v>Locating suitable partners</c:v>
                </c:pt>
                <c:pt idx="5">
                  <c:v>Organization and ownership issues </c:v>
                </c:pt>
              </c:strCache>
            </c:strRef>
          </c:cat>
          <c:val>
            <c:numRef>
              <c:f>'Analytics B1+B2+B3'!$I$55:$I$60</c:f>
              <c:numCache>
                <c:formatCode>General</c:formatCode>
                <c:ptCount val="6"/>
                <c:pt idx="0">
                  <c:v>71</c:v>
                </c:pt>
                <c:pt idx="1">
                  <c:v>61</c:v>
                </c:pt>
                <c:pt idx="2">
                  <c:v>47</c:v>
                </c:pt>
                <c:pt idx="3">
                  <c:v>47</c:v>
                </c:pt>
                <c:pt idx="4">
                  <c:v>31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E-4BE3-B600-1FF01664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6"/>
        <c:axId val="482473216"/>
        <c:axId val="482472888"/>
      </c:barChart>
      <c:catAx>
        <c:axId val="482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2888"/>
        <c:crosses val="autoZero"/>
        <c:auto val="1"/>
        <c:lblAlgn val="ctr"/>
        <c:lblOffset val="100"/>
        <c:noMultiLvlLbl val="0"/>
      </c:catAx>
      <c:valAx>
        <c:axId val="4824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9. How Important</a:t>
            </a:r>
            <a:r>
              <a:rPr lang="en-US" baseline="0"/>
              <a:t> is Integration with Land?</a:t>
            </a:r>
            <a:endParaRPr lang="en-US"/>
          </a:p>
        </c:rich>
      </c:tx>
      <c:layout>
        <c:manualLayout>
          <c:xMode val="edge"/>
          <c:yMode val="edge"/>
          <c:x val="0.2454551216068849"/>
          <c:y val="3.24939073923639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'Analytics B1+B2+B3'!$I$63</c:f>
              <c:strCache>
                <c:ptCount val="1"/>
                <c:pt idx="0">
                  <c:v># Responses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F-4312-AF1B-F95635C98F52}"/>
              </c:ext>
            </c:extLst>
          </c:dPt>
          <c:cat>
            <c:strRef>
              <c:f>'Analytics B1+B2+B3'!$H$64:$H$67</c:f>
              <c:strCache>
                <c:ptCount val="4"/>
                <c:pt idx="0">
                  <c:v>Nice, but not that important </c:v>
                </c:pt>
                <c:pt idx="1">
                  <c:v>Important </c:v>
                </c:pt>
                <c:pt idx="2">
                  <c:v>Essential to the THV’s success </c:v>
                </c:pt>
                <c:pt idx="3">
                  <c:v>Do you have other comments about integration with land?</c:v>
                </c:pt>
              </c:strCache>
            </c:strRef>
          </c:cat>
          <c:val>
            <c:numRef>
              <c:f>'Analytics B1+B2+B3'!$I$64:$I$67</c:f>
              <c:numCache>
                <c:formatCode>General</c:formatCode>
                <c:ptCount val="4"/>
                <c:pt idx="0">
                  <c:v>211</c:v>
                </c:pt>
                <c:pt idx="1">
                  <c:v>207</c:v>
                </c:pt>
                <c:pt idx="2">
                  <c:v>141</c:v>
                </c:pt>
                <c:pt idx="3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F-4312-AF1B-F95635C98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6"/>
        <c:axId val="482473216"/>
        <c:axId val="482472888"/>
      </c:barChart>
      <c:catAx>
        <c:axId val="482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2888"/>
        <c:crosses val="autoZero"/>
        <c:auto val="1"/>
        <c:lblAlgn val="ctr"/>
        <c:lblOffset val="100"/>
        <c:noMultiLvlLbl val="0"/>
      </c:catAx>
      <c:valAx>
        <c:axId val="4824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10. What Zones Should Allow Tiny House Villages?</a:t>
            </a:r>
          </a:p>
        </c:rich>
      </c:tx>
      <c:layout>
        <c:manualLayout>
          <c:xMode val="edge"/>
          <c:yMode val="edge"/>
          <c:x val="0.2454551216068849"/>
          <c:y val="3.24939073923639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'Analytics B1+B2+B3'!$I$70</c:f>
              <c:strCache>
                <c:ptCount val="1"/>
                <c:pt idx="0">
                  <c:v># Responses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AC-494A-B0D3-49E98875CCAA}"/>
              </c:ext>
            </c:extLst>
          </c:dPt>
          <c:cat>
            <c:strRef>
              <c:f>'Analytics B1+B2+B3'!$H$71:$H$78</c:f>
              <c:strCache>
                <c:ptCount val="8"/>
                <c:pt idx="0">
                  <c:v>Mixed Use Urban MU-1 </c:v>
                </c:pt>
                <c:pt idx="1">
                  <c:v>Residential multi-family (R-3) </c:v>
                </c:pt>
                <c:pt idx="2">
                  <c:v>Mixed Use Rural (MU-2)</c:v>
                </c:pt>
                <c:pt idx="3">
                  <c:v>Rural Residential Agriculture (RA)</c:v>
                </c:pt>
                <c:pt idx="4">
                  <c:v>Residential One-family (R-1) </c:v>
                </c:pt>
                <c:pt idx="5">
                  <c:v>Residential Two-family (R-2)</c:v>
                </c:pt>
                <c:pt idx="6">
                  <c:v>Agriculture General (AG) </c:v>
                </c:pt>
                <c:pt idx="7">
                  <c:v>Other zones </c:v>
                </c:pt>
              </c:strCache>
            </c:strRef>
          </c:cat>
          <c:val>
            <c:numRef>
              <c:f>'Analytics B1+B2+B3'!$I$71:$I$78</c:f>
              <c:numCache>
                <c:formatCode>General</c:formatCode>
                <c:ptCount val="8"/>
                <c:pt idx="0">
                  <c:v>483</c:v>
                </c:pt>
                <c:pt idx="1">
                  <c:v>443</c:v>
                </c:pt>
                <c:pt idx="2">
                  <c:v>377</c:v>
                </c:pt>
                <c:pt idx="3">
                  <c:v>321</c:v>
                </c:pt>
                <c:pt idx="4">
                  <c:v>310</c:v>
                </c:pt>
                <c:pt idx="5">
                  <c:v>296</c:v>
                </c:pt>
                <c:pt idx="6">
                  <c:v>209</c:v>
                </c:pt>
                <c:pt idx="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C-494A-B0D3-49E98875C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6"/>
        <c:axId val="482473216"/>
        <c:axId val="482472888"/>
      </c:barChart>
      <c:catAx>
        <c:axId val="482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2888"/>
        <c:crosses val="autoZero"/>
        <c:auto val="1"/>
        <c:lblAlgn val="ctr"/>
        <c:lblOffset val="100"/>
        <c:noMultiLvlLbl val="0"/>
      </c:catAx>
      <c:valAx>
        <c:axId val="4824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4. Types</a:t>
            </a:r>
            <a:r>
              <a:rPr lang="en-US" baseline="0"/>
              <a:t> of Buildings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'Analytics B1+B2+B3'!$I$33</c:f>
              <c:strCache>
                <c:ptCount val="1"/>
                <c:pt idx="0">
                  <c:v># Responses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'Analytics B1+B2+B3'!$H$34:$H$39</c:f>
              <c:strCache>
                <c:ptCount val="6"/>
                <c:pt idx="0">
                  <c:v>Both TH and MTH</c:v>
                </c:pt>
                <c:pt idx="1">
                  <c:v>Detached units </c:v>
                </c:pt>
                <c:pt idx="2">
                  <c:v>Tiny houses on foundations </c:v>
                </c:pt>
                <c:pt idx="3">
                  <c:v>Moveable tiny houses </c:v>
                </c:pt>
                <c:pt idx="4">
                  <c:v>RVs </c:v>
                </c:pt>
                <c:pt idx="5">
                  <c:v>Other </c:v>
                </c:pt>
              </c:strCache>
            </c:strRef>
          </c:cat>
          <c:val>
            <c:numRef>
              <c:f>'Analytics B1+B2+B3'!$I$34:$I$39</c:f>
              <c:numCache>
                <c:formatCode>General</c:formatCode>
                <c:ptCount val="6"/>
                <c:pt idx="0">
                  <c:v>446</c:v>
                </c:pt>
                <c:pt idx="1">
                  <c:v>289</c:v>
                </c:pt>
                <c:pt idx="2">
                  <c:v>271</c:v>
                </c:pt>
                <c:pt idx="3">
                  <c:v>192</c:v>
                </c:pt>
                <c:pt idx="4">
                  <c:v>101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3-4DD9-A9AE-42A26990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6"/>
        <c:axId val="482473216"/>
        <c:axId val="482472888"/>
      </c:barChart>
      <c:catAx>
        <c:axId val="4824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2888"/>
        <c:crosses val="autoZero"/>
        <c:auto val="1"/>
        <c:lblAlgn val="ctr"/>
        <c:lblOffset val="100"/>
        <c:noMultiLvlLbl val="0"/>
      </c:catAx>
      <c:valAx>
        <c:axId val="4824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</xdr:row>
      <xdr:rowOff>87630</xdr:rowOff>
    </xdr:from>
    <xdr:to>
      <xdr:col>19</xdr:col>
      <xdr:colOff>344805</xdr:colOff>
      <xdr:row>16</xdr:row>
      <xdr:rowOff>100965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BFE742-7D36-EE83-1DCD-A02711623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600075</xdr:colOff>
      <xdr:row>2</xdr:row>
      <xdr:rowOff>32384</xdr:rowOff>
    </xdr:from>
    <xdr:to>
      <xdr:col>27</xdr:col>
      <xdr:colOff>297180</xdr:colOff>
      <xdr:row>18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2BDAB8-BC74-4939-A871-FACF49AE3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</xdr:colOff>
      <xdr:row>18</xdr:row>
      <xdr:rowOff>180975</xdr:rowOff>
    </xdr:from>
    <xdr:to>
      <xdr:col>21</xdr:col>
      <xdr:colOff>449580</xdr:colOff>
      <xdr:row>33</xdr:row>
      <xdr:rowOff>163830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7B91EC-75A7-43FE-853E-1D64BBF6B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57150</xdr:colOff>
      <xdr:row>34</xdr:row>
      <xdr:rowOff>85725</xdr:rowOff>
    </xdr:from>
    <xdr:to>
      <xdr:col>19</xdr:col>
      <xdr:colOff>365760</xdr:colOff>
      <xdr:row>47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73252FF-F9AA-4438-A29E-C083FD36D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47625</xdr:colOff>
      <xdr:row>34</xdr:row>
      <xdr:rowOff>289560</xdr:rowOff>
    </xdr:from>
    <xdr:to>
      <xdr:col>27</xdr:col>
      <xdr:colOff>575310</xdr:colOff>
      <xdr:row>51</xdr:row>
      <xdr:rowOff>30480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83F9FA6-31AD-4F13-99AC-E4DD79F78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97155</xdr:colOff>
      <xdr:row>51</xdr:row>
      <xdr:rowOff>245745</xdr:rowOff>
    </xdr:from>
    <xdr:to>
      <xdr:col>22</xdr:col>
      <xdr:colOff>7620</xdr:colOff>
      <xdr:row>64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E89A421-620D-4BEA-9B08-4982B4721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300990</xdr:colOff>
      <xdr:row>66</xdr:row>
      <xdr:rowOff>0</xdr:rowOff>
    </xdr:from>
    <xdr:to>
      <xdr:col>23</xdr:col>
      <xdr:colOff>274320</xdr:colOff>
      <xdr:row>87</xdr:row>
      <xdr:rowOff>99059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E4BD2BC-3231-4FBD-9451-F9A1AD210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30481</xdr:colOff>
      <xdr:row>19</xdr:row>
      <xdr:rowOff>38100</xdr:rowOff>
    </xdr:from>
    <xdr:to>
      <xdr:col>29</xdr:col>
      <xdr:colOff>335281</xdr:colOff>
      <xdr:row>34</xdr:row>
      <xdr:rowOff>106680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BC107FB-B24A-49E3-9EEE-C9E621CD9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zoomScaleNormal="100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H6" sqref="H6"/>
    </sheetView>
  </sheetViews>
  <sheetFormatPr defaultColWidth="8.85546875" defaultRowHeight="15" x14ac:dyDescent="0.25"/>
  <cols>
    <col min="1" max="1" width="52.42578125" style="13" customWidth="1"/>
    <col min="2" max="2" width="41.42578125" style="13" hidden="1" customWidth="1"/>
    <col min="3" max="3" width="11.5703125" style="13" hidden="1" customWidth="1"/>
    <col min="4" max="4" width="8.85546875" style="56" hidden="1" customWidth="1"/>
    <col min="5" max="5" width="36.7109375" style="57" hidden="1" customWidth="1"/>
    <col min="6" max="6" width="11.140625" style="58" hidden="1" customWidth="1"/>
    <col min="7" max="7" width="11.140625" style="59" hidden="1" customWidth="1"/>
    <col min="8" max="8" width="41.42578125" style="13" customWidth="1"/>
    <col min="9" max="9" width="11.7109375" style="58" customWidth="1"/>
    <col min="10" max="10" width="9.5703125" style="60" customWidth="1"/>
    <col min="11" max="11" width="43.85546875" style="57" hidden="1" customWidth="1"/>
    <col min="12" max="12" width="14.85546875" style="19" hidden="1" customWidth="1"/>
    <col min="13" max="16384" width="8.85546875" style="13"/>
  </cols>
  <sheetData>
    <row r="1" spans="1:12" ht="30" x14ac:dyDescent="0.25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7">
        <v>585</v>
      </c>
      <c r="H1" s="8" t="s">
        <v>4</v>
      </c>
      <c r="I1" s="9" t="s">
        <v>5</v>
      </c>
      <c r="J1" s="10"/>
      <c r="K1" s="11"/>
      <c r="L1" s="12"/>
    </row>
    <row r="2" spans="1:12" x14ac:dyDescent="0.25">
      <c r="A2" s="1" t="s">
        <v>6</v>
      </c>
      <c r="B2" s="1" t="s">
        <v>7</v>
      </c>
      <c r="C2" s="1" t="s">
        <v>8</v>
      </c>
      <c r="D2" s="14" t="s">
        <v>9</v>
      </c>
      <c r="E2" s="15"/>
      <c r="F2" s="16"/>
      <c r="G2" s="17"/>
      <c r="H2" s="1" t="s">
        <v>7</v>
      </c>
      <c r="I2" s="16"/>
      <c r="J2" s="18"/>
      <c r="K2" s="15"/>
    </row>
    <row r="3" spans="1:12" ht="18.600000000000001" customHeight="1" x14ac:dyDescent="0.25">
      <c r="B3" s="1" t="s">
        <v>10</v>
      </c>
      <c r="C3" s="1" t="s">
        <v>11</v>
      </c>
      <c r="D3" s="14" t="s">
        <v>9</v>
      </c>
      <c r="E3" s="15"/>
      <c r="F3" s="20" t="s">
        <v>11</v>
      </c>
      <c r="G3" s="21" t="s">
        <v>9</v>
      </c>
      <c r="H3" s="1" t="s">
        <v>7</v>
      </c>
      <c r="I3" s="20" t="s">
        <v>11</v>
      </c>
      <c r="J3" s="22" t="s">
        <v>9</v>
      </c>
      <c r="K3" s="15"/>
      <c r="L3" s="19" t="s">
        <v>12</v>
      </c>
    </row>
    <row r="4" spans="1:12" ht="30" x14ac:dyDescent="0.25">
      <c r="A4" s="23" t="s">
        <v>13</v>
      </c>
      <c r="B4" s="23" t="s">
        <v>14</v>
      </c>
      <c r="C4" s="23">
        <v>54</v>
      </c>
      <c r="D4" s="24">
        <v>0.69199999999999995</v>
      </c>
      <c r="E4" s="25" t="s">
        <v>15</v>
      </c>
      <c r="F4" s="16">
        <v>415</v>
      </c>
      <c r="G4" s="26">
        <v>0.73</v>
      </c>
      <c r="H4" s="23" t="s">
        <v>14</v>
      </c>
      <c r="I4" s="27">
        <f>C4+F4</f>
        <v>469</v>
      </c>
      <c r="J4" s="28">
        <f>I4/(1050)</f>
        <v>0.44666666666666666</v>
      </c>
      <c r="K4" s="29">
        <f>566+78</f>
        <v>644</v>
      </c>
      <c r="L4" s="30"/>
    </row>
    <row r="5" spans="1:12" x14ac:dyDescent="0.25">
      <c r="A5" s="23" t="s">
        <v>16</v>
      </c>
      <c r="B5" s="23" t="s">
        <v>17</v>
      </c>
      <c r="C5" s="23">
        <v>46</v>
      </c>
      <c r="D5" s="24">
        <v>0.59</v>
      </c>
      <c r="E5" s="15"/>
      <c r="F5" s="16">
        <v>260</v>
      </c>
      <c r="G5" s="26">
        <v>0.44400000000000001</v>
      </c>
      <c r="H5" s="23" t="s">
        <v>17</v>
      </c>
      <c r="I5" s="27">
        <f>C5+F5</f>
        <v>306</v>
      </c>
      <c r="J5" s="28">
        <f>I5/(1050)</f>
        <v>0.29142857142857143</v>
      </c>
      <c r="K5" s="15"/>
    </row>
    <row r="6" spans="1:12" ht="32.450000000000003" customHeight="1" x14ac:dyDescent="0.25">
      <c r="A6" s="23" t="s">
        <v>18</v>
      </c>
      <c r="B6" s="31" t="s">
        <v>19</v>
      </c>
      <c r="C6" s="23">
        <v>24</v>
      </c>
      <c r="D6" s="24">
        <v>0.308</v>
      </c>
      <c r="E6" s="32" t="s">
        <v>20</v>
      </c>
      <c r="F6" s="16">
        <v>148</v>
      </c>
      <c r="G6" s="26">
        <v>0.253</v>
      </c>
      <c r="H6" s="31" t="s">
        <v>19</v>
      </c>
      <c r="I6" s="27">
        <f>C6+F6</f>
        <v>172</v>
      </c>
      <c r="J6" s="28">
        <f>I6/(1050)</f>
        <v>0.16380952380952382</v>
      </c>
      <c r="K6" s="33"/>
      <c r="L6" s="34"/>
    </row>
    <row r="7" spans="1:12" x14ac:dyDescent="0.25">
      <c r="A7" s="23"/>
      <c r="B7" s="23" t="s">
        <v>21</v>
      </c>
      <c r="C7" s="23">
        <v>11</v>
      </c>
      <c r="D7" s="24">
        <v>0.14099999999999999</v>
      </c>
      <c r="E7" s="15"/>
      <c r="F7" s="16">
        <v>51</v>
      </c>
      <c r="G7" s="26">
        <v>8.6999999999999994E-2</v>
      </c>
      <c r="H7" s="23" t="s">
        <v>21</v>
      </c>
      <c r="I7" s="35">
        <f>C7+F7</f>
        <v>62</v>
      </c>
      <c r="J7" s="36">
        <f>I7/(1050)</f>
        <v>5.904761904761905E-2</v>
      </c>
      <c r="K7" s="15"/>
    </row>
    <row r="8" spans="1:12" x14ac:dyDescent="0.25">
      <c r="A8" s="23"/>
      <c r="B8" s="23" t="s">
        <v>22</v>
      </c>
      <c r="C8" s="23">
        <v>6</v>
      </c>
      <c r="D8" s="24">
        <v>7.6999999999999999E-2</v>
      </c>
      <c r="E8" s="37"/>
      <c r="F8" s="16">
        <v>35</v>
      </c>
      <c r="G8" s="26">
        <v>0.06</v>
      </c>
      <c r="H8" s="23" t="s">
        <v>22</v>
      </c>
      <c r="I8" s="35">
        <f>C8+F8</f>
        <v>41</v>
      </c>
      <c r="J8" s="36">
        <f>I8/(1050)</f>
        <v>3.9047619047619046E-2</v>
      </c>
      <c r="K8" s="15"/>
      <c r="L8" s="19">
        <f>SUM(I5:I8)</f>
        <v>581</v>
      </c>
    </row>
    <row r="9" spans="1:12" x14ac:dyDescent="0.25">
      <c r="A9" s="23"/>
      <c r="B9" s="23"/>
      <c r="C9" s="23"/>
      <c r="D9" s="24"/>
      <c r="E9" s="37"/>
      <c r="F9" s="38">
        <f>SUM(F4:F8)</f>
        <v>909</v>
      </c>
      <c r="G9" s="13"/>
      <c r="H9" s="39" t="s">
        <v>23</v>
      </c>
      <c r="I9" s="35">
        <f>SUM(I4:I8)</f>
        <v>1050</v>
      </c>
      <c r="J9" s="40">
        <f>SUM(J4:J8)</f>
        <v>1</v>
      </c>
      <c r="K9" s="15"/>
    </row>
    <row r="10" spans="1:12" ht="17.45" customHeight="1" x14ac:dyDescent="0.25">
      <c r="A10" s="25"/>
      <c r="B10" s="1" t="s">
        <v>7</v>
      </c>
      <c r="C10" s="1" t="s">
        <v>11</v>
      </c>
      <c r="D10" s="14" t="s">
        <v>9</v>
      </c>
      <c r="E10" s="15"/>
      <c r="F10" s="1" t="s">
        <v>11</v>
      </c>
      <c r="G10" s="14" t="s">
        <v>9</v>
      </c>
      <c r="H10" s="1" t="s">
        <v>7</v>
      </c>
      <c r="I10" s="1" t="s">
        <v>11</v>
      </c>
      <c r="J10" s="14" t="s">
        <v>9</v>
      </c>
      <c r="K10" s="15"/>
    </row>
    <row r="11" spans="1:12" ht="30" x14ac:dyDescent="0.25">
      <c r="A11" s="25" t="s">
        <v>24</v>
      </c>
      <c r="B11" s="25" t="s">
        <v>25</v>
      </c>
      <c r="C11" s="25">
        <v>49</v>
      </c>
      <c r="D11" s="41">
        <v>0.628</v>
      </c>
      <c r="E11" s="15"/>
      <c r="F11" s="16">
        <v>368</v>
      </c>
      <c r="G11" s="17">
        <v>0.629</v>
      </c>
      <c r="H11" s="25" t="s">
        <v>25</v>
      </c>
      <c r="I11" s="35">
        <f t="shared" ref="I11:I23" si="0">C11+F11</f>
        <v>417</v>
      </c>
      <c r="J11" s="36">
        <f t="shared" ref="J11:J23" si="1">I11/(2649)</f>
        <v>0.15741789354473387</v>
      </c>
      <c r="K11" s="15"/>
    </row>
    <row r="12" spans="1:12" x14ac:dyDescent="0.25">
      <c r="A12" s="25" t="s">
        <v>16</v>
      </c>
      <c r="B12" s="25" t="s">
        <v>26</v>
      </c>
      <c r="C12" s="25">
        <v>38</v>
      </c>
      <c r="D12" s="41">
        <v>0.48699999999999999</v>
      </c>
      <c r="E12" s="15"/>
      <c r="F12" s="16">
        <v>288</v>
      </c>
      <c r="G12" s="17">
        <v>0.49199999999999999</v>
      </c>
      <c r="H12" s="25" t="s">
        <v>26</v>
      </c>
      <c r="I12" s="35">
        <f t="shared" si="0"/>
        <v>326</v>
      </c>
      <c r="J12" s="36">
        <f t="shared" si="1"/>
        <v>0.12306530766326916</v>
      </c>
      <c r="K12" s="15"/>
    </row>
    <row r="13" spans="1:12" x14ac:dyDescent="0.25">
      <c r="A13" s="25" t="s">
        <v>18</v>
      </c>
      <c r="B13" s="25" t="s">
        <v>27</v>
      </c>
      <c r="C13" s="25">
        <v>36</v>
      </c>
      <c r="D13" s="41">
        <v>0.46200000000000002</v>
      </c>
      <c r="E13" s="15"/>
      <c r="F13" s="16">
        <v>274</v>
      </c>
      <c r="G13" s="17">
        <v>0.46800000000000003</v>
      </c>
      <c r="H13" s="25" t="s">
        <v>27</v>
      </c>
      <c r="I13" s="35">
        <f t="shared" si="0"/>
        <v>310</v>
      </c>
      <c r="J13" s="36">
        <f t="shared" si="1"/>
        <v>0.11702529256323141</v>
      </c>
      <c r="K13" s="15"/>
    </row>
    <row r="14" spans="1:12" x14ac:dyDescent="0.25">
      <c r="A14" s="25"/>
      <c r="B14" s="25" t="s">
        <v>28</v>
      </c>
      <c r="C14" s="25">
        <v>32</v>
      </c>
      <c r="D14" s="41">
        <v>0.41</v>
      </c>
      <c r="E14" s="15"/>
      <c r="F14" s="16">
        <v>253</v>
      </c>
      <c r="G14" s="17">
        <v>0.432</v>
      </c>
      <c r="H14" s="25" t="s">
        <v>28</v>
      </c>
      <c r="I14" s="35">
        <f t="shared" si="0"/>
        <v>285</v>
      </c>
      <c r="J14" s="36">
        <f t="shared" si="1"/>
        <v>0.10758776896942242</v>
      </c>
      <c r="K14" s="15"/>
    </row>
    <row r="15" spans="1:12" x14ac:dyDescent="0.25">
      <c r="A15" s="25"/>
      <c r="B15" s="25" t="s">
        <v>29</v>
      </c>
      <c r="C15" s="25">
        <v>33</v>
      </c>
      <c r="D15" s="41">
        <v>0.42299999999999999</v>
      </c>
      <c r="E15" s="15"/>
      <c r="F15" s="16">
        <v>229</v>
      </c>
      <c r="G15" s="17">
        <v>0.39100000000000001</v>
      </c>
      <c r="H15" s="25" t="s">
        <v>29</v>
      </c>
      <c r="I15" s="35">
        <f t="shared" si="0"/>
        <v>262</v>
      </c>
      <c r="J15" s="36">
        <f t="shared" si="1"/>
        <v>9.8905247263118154E-2</v>
      </c>
      <c r="K15" s="15"/>
    </row>
    <row r="16" spans="1:12" x14ac:dyDescent="0.25">
      <c r="A16" s="25"/>
      <c r="B16" s="25" t="s">
        <v>30</v>
      </c>
      <c r="C16" s="25">
        <v>24</v>
      </c>
      <c r="D16" s="41">
        <v>0.308</v>
      </c>
      <c r="E16" s="15"/>
      <c r="F16" s="16">
        <v>189</v>
      </c>
      <c r="G16" s="17">
        <v>0.32300000000000001</v>
      </c>
      <c r="H16" s="25" t="s">
        <v>30</v>
      </c>
      <c r="I16" s="35">
        <f t="shared" si="0"/>
        <v>213</v>
      </c>
      <c r="J16" s="36">
        <f t="shared" si="1"/>
        <v>8.0407701019252542E-2</v>
      </c>
      <c r="K16" s="15"/>
    </row>
    <row r="17" spans="1:12" x14ac:dyDescent="0.25">
      <c r="A17" s="25"/>
      <c r="B17" s="25" t="s">
        <v>31</v>
      </c>
      <c r="C17" s="25">
        <v>20</v>
      </c>
      <c r="D17" s="41">
        <v>0.25600000000000001</v>
      </c>
      <c r="E17" s="15"/>
      <c r="F17" s="16">
        <v>151</v>
      </c>
      <c r="G17" s="17">
        <v>0.25800000000000001</v>
      </c>
      <c r="H17" s="25" t="s">
        <v>31</v>
      </c>
      <c r="I17" s="35">
        <f t="shared" si="0"/>
        <v>171</v>
      </c>
      <c r="J17" s="36">
        <f t="shared" si="1"/>
        <v>6.4552661381653456E-2</v>
      </c>
      <c r="K17" s="15"/>
    </row>
    <row r="18" spans="1:12" ht="16.149999999999999" customHeight="1" x14ac:dyDescent="0.25">
      <c r="A18" s="25"/>
      <c r="B18" s="25" t="s">
        <v>32</v>
      </c>
      <c r="C18" s="25">
        <v>19</v>
      </c>
      <c r="D18" s="41">
        <v>0.24399999999999999</v>
      </c>
      <c r="E18" s="15"/>
      <c r="F18" s="16">
        <v>144</v>
      </c>
      <c r="G18" s="17">
        <v>0.254</v>
      </c>
      <c r="H18" s="25" t="s">
        <v>32</v>
      </c>
      <c r="I18" s="35">
        <f t="shared" si="0"/>
        <v>163</v>
      </c>
      <c r="J18" s="36">
        <f t="shared" si="1"/>
        <v>6.153265383163458E-2</v>
      </c>
      <c r="K18" s="15"/>
    </row>
    <row r="19" spans="1:12" x14ac:dyDescent="0.25">
      <c r="A19" s="25"/>
      <c r="B19" s="25" t="s">
        <v>33</v>
      </c>
      <c r="C19" s="25">
        <v>16</v>
      </c>
      <c r="D19" s="41">
        <v>0.20499999999999999</v>
      </c>
      <c r="E19" s="15"/>
      <c r="F19" s="16">
        <v>104</v>
      </c>
      <c r="G19" s="17">
        <v>0.17799999999999999</v>
      </c>
      <c r="H19" s="25" t="s">
        <v>33</v>
      </c>
      <c r="I19" s="35">
        <f t="shared" si="0"/>
        <v>120</v>
      </c>
      <c r="J19" s="36">
        <f t="shared" si="1"/>
        <v>4.5300113250283124E-2</v>
      </c>
      <c r="K19" s="15"/>
    </row>
    <row r="20" spans="1:12" x14ac:dyDescent="0.25">
      <c r="A20" s="25"/>
      <c r="B20" s="25" t="s">
        <v>34</v>
      </c>
      <c r="C20" s="25">
        <v>11</v>
      </c>
      <c r="D20" s="41">
        <v>0.14099999999999999</v>
      </c>
      <c r="E20" s="15"/>
      <c r="F20" s="16">
        <v>88</v>
      </c>
      <c r="G20" s="17">
        <v>0.15</v>
      </c>
      <c r="H20" s="25" t="s">
        <v>34</v>
      </c>
      <c r="I20" s="35">
        <f t="shared" si="0"/>
        <v>99</v>
      </c>
      <c r="J20" s="36">
        <f t="shared" si="1"/>
        <v>3.7372593431483581E-2</v>
      </c>
      <c r="K20" s="15"/>
    </row>
    <row r="21" spans="1:12" x14ac:dyDescent="0.25">
      <c r="A21" s="25"/>
      <c r="B21" s="25" t="s">
        <v>35</v>
      </c>
      <c r="C21" s="25">
        <v>15</v>
      </c>
      <c r="D21" s="41">
        <v>0.192</v>
      </c>
      <c r="E21" s="15"/>
      <c r="F21" s="16">
        <v>82</v>
      </c>
      <c r="G21" s="17">
        <v>0.13600000000000001</v>
      </c>
      <c r="H21" s="25" t="s">
        <v>35</v>
      </c>
      <c r="I21" s="35">
        <f t="shared" si="0"/>
        <v>97</v>
      </c>
      <c r="J21" s="36">
        <f t="shared" si="1"/>
        <v>3.661759154397886E-2</v>
      </c>
      <c r="K21" s="15"/>
    </row>
    <row r="22" spans="1:12" x14ac:dyDescent="0.25">
      <c r="A22" s="25"/>
      <c r="B22" s="25" t="s">
        <v>36</v>
      </c>
      <c r="C22" s="25">
        <v>11</v>
      </c>
      <c r="D22" s="41">
        <v>0.14099999999999999</v>
      </c>
      <c r="E22" s="15"/>
      <c r="F22" s="16">
        <v>83</v>
      </c>
      <c r="G22" s="17">
        <v>0.14099999999999999</v>
      </c>
      <c r="H22" s="25" t="s">
        <v>37</v>
      </c>
      <c r="I22" s="35">
        <f t="shared" si="0"/>
        <v>94</v>
      </c>
      <c r="J22" s="36">
        <f t="shared" si="1"/>
        <v>3.5485088712721782E-2</v>
      </c>
      <c r="K22" s="15"/>
    </row>
    <row r="23" spans="1:12" x14ac:dyDescent="0.25">
      <c r="A23" s="25"/>
      <c r="B23" s="25" t="s">
        <v>38</v>
      </c>
      <c r="C23" s="25">
        <v>10</v>
      </c>
      <c r="D23" s="41">
        <v>0.128</v>
      </c>
      <c r="E23" s="15"/>
      <c r="F23" s="16">
        <v>82</v>
      </c>
      <c r="G23" s="17">
        <v>0.14000000000000001</v>
      </c>
      <c r="H23" s="25" t="s">
        <v>38</v>
      </c>
      <c r="I23" s="35">
        <f t="shared" si="0"/>
        <v>92</v>
      </c>
      <c r="J23" s="36">
        <f t="shared" si="1"/>
        <v>3.4730086825217062E-2</v>
      </c>
      <c r="K23" s="15"/>
      <c r="L23" s="19">
        <f>SUM(I11:I23)</f>
        <v>2649</v>
      </c>
    </row>
    <row r="24" spans="1:12" x14ac:dyDescent="0.25">
      <c r="A24" s="25"/>
      <c r="B24" s="25"/>
      <c r="C24" s="25"/>
      <c r="D24" s="41"/>
      <c r="E24" s="15"/>
      <c r="F24" s="16"/>
      <c r="G24" s="42"/>
      <c r="H24" s="39" t="s">
        <v>23</v>
      </c>
      <c r="I24" s="35">
        <f>SUM(I11:I23)</f>
        <v>2649</v>
      </c>
      <c r="J24" s="43">
        <f>SUM(J11:J23)</f>
        <v>1</v>
      </c>
      <c r="K24" s="15"/>
    </row>
    <row r="25" spans="1:12" ht="15" customHeight="1" x14ac:dyDescent="0.25">
      <c r="A25" s="23"/>
      <c r="B25" s="44" t="s">
        <v>7</v>
      </c>
      <c r="C25" s="44" t="s">
        <v>11</v>
      </c>
      <c r="D25" s="45" t="s">
        <v>9</v>
      </c>
      <c r="E25" s="15"/>
      <c r="F25" s="1" t="s">
        <v>11</v>
      </c>
      <c r="G25" s="14" t="s">
        <v>9</v>
      </c>
      <c r="H25" s="44" t="s">
        <v>7</v>
      </c>
      <c r="I25" s="1" t="s">
        <v>11</v>
      </c>
      <c r="J25" s="14" t="s">
        <v>9</v>
      </c>
      <c r="K25" s="15"/>
    </row>
    <row r="26" spans="1:12" x14ac:dyDescent="0.25">
      <c r="A26" s="23" t="s">
        <v>39</v>
      </c>
      <c r="B26" s="23" t="s">
        <v>40</v>
      </c>
      <c r="C26" s="23">
        <v>63</v>
      </c>
      <c r="D26" s="24">
        <v>0.80800000000000005</v>
      </c>
      <c r="E26" s="15"/>
      <c r="F26" s="16">
        <v>491</v>
      </c>
      <c r="G26" s="17">
        <v>0.83899999999999997</v>
      </c>
      <c r="H26" s="23" t="s">
        <v>40</v>
      </c>
      <c r="I26" s="35">
        <f t="shared" ref="I26:I31" si="2">C26+F26</f>
        <v>554</v>
      </c>
      <c r="J26" s="36">
        <f t="shared" ref="J26:J31" si="3">I26/(1478)</f>
        <v>0.37483085250338294</v>
      </c>
      <c r="K26" s="15"/>
    </row>
    <row r="27" spans="1:12" x14ac:dyDescent="0.25">
      <c r="A27" s="23" t="s">
        <v>41</v>
      </c>
      <c r="B27" s="23" t="s">
        <v>42</v>
      </c>
      <c r="C27" s="23">
        <v>36</v>
      </c>
      <c r="D27" s="24">
        <v>0.46200000000000002</v>
      </c>
      <c r="E27" s="15"/>
      <c r="F27" s="16">
        <v>301</v>
      </c>
      <c r="G27" s="17">
        <v>0.51500000000000001</v>
      </c>
      <c r="H27" s="23" t="s">
        <v>42</v>
      </c>
      <c r="I27" s="35">
        <f t="shared" si="2"/>
        <v>337</v>
      </c>
      <c r="J27" s="36">
        <f t="shared" si="3"/>
        <v>0.22801082543978349</v>
      </c>
      <c r="K27" s="15"/>
    </row>
    <row r="28" spans="1:12" x14ac:dyDescent="0.25">
      <c r="A28" s="23" t="s">
        <v>43</v>
      </c>
      <c r="B28" s="23" t="s">
        <v>44</v>
      </c>
      <c r="C28" s="23">
        <v>23</v>
      </c>
      <c r="D28" s="24">
        <v>0.29499999999999998</v>
      </c>
      <c r="E28" s="15"/>
      <c r="F28" s="16">
        <v>169</v>
      </c>
      <c r="G28" s="17">
        <v>0.28899999999999998</v>
      </c>
      <c r="H28" s="23" t="s">
        <v>44</v>
      </c>
      <c r="I28" s="35">
        <f t="shared" si="2"/>
        <v>192</v>
      </c>
      <c r="J28" s="36">
        <f t="shared" si="3"/>
        <v>0.12990527740189445</v>
      </c>
      <c r="K28" s="15"/>
    </row>
    <row r="29" spans="1:12" x14ac:dyDescent="0.25">
      <c r="A29" s="23" t="s">
        <v>18</v>
      </c>
      <c r="B29" s="23" t="s">
        <v>45</v>
      </c>
      <c r="C29" s="23">
        <v>21</v>
      </c>
      <c r="D29" s="24">
        <v>0.26900000000000002</v>
      </c>
      <c r="E29" s="15"/>
      <c r="F29" s="16">
        <v>153</v>
      </c>
      <c r="G29" s="17">
        <v>0.26200000000000001</v>
      </c>
      <c r="H29" s="23" t="s">
        <v>45</v>
      </c>
      <c r="I29" s="35">
        <f t="shared" si="2"/>
        <v>174</v>
      </c>
      <c r="J29" s="36">
        <f t="shared" si="3"/>
        <v>0.11772665764546685</v>
      </c>
      <c r="K29" s="15"/>
    </row>
    <row r="30" spans="1:12" x14ac:dyDescent="0.25">
      <c r="A30" s="23"/>
      <c r="B30" s="23" t="s">
        <v>46</v>
      </c>
      <c r="C30" s="23">
        <v>22</v>
      </c>
      <c r="D30" s="24">
        <v>0.28199999999999997</v>
      </c>
      <c r="E30" s="15"/>
      <c r="F30" s="16">
        <v>140</v>
      </c>
      <c r="G30" s="17">
        <v>0.23899999999999999</v>
      </c>
      <c r="H30" s="23" t="s">
        <v>46</v>
      </c>
      <c r="I30" s="35">
        <f t="shared" si="2"/>
        <v>162</v>
      </c>
      <c r="J30" s="36">
        <f t="shared" si="3"/>
        <v>0.10960757780784844</v>
      </c>
      <c r="K30" s="15"/>
    </row>
    <row r="31" spans="1:12" x14ac:dyDescent="0.25">
      <c r="A31" s="23"/>
      <c r="B31" s="23" t="s">
        <v>38</v>
      </c>
      <c r="C31" s="23">
        <v>9</v>
      </c>
      <c r="D31" s="24">
        <v>0.115</v>
      </c>
      <c r="E31" s="15"/>
      <c r="F31" s="16">
        <v>50</v>
      </c>
      <c r="G31" s="17">
        <v>8.5000000000000006E-2</v>
      </c>
      <c r="H31" s="23" t="s">
        <v>38</v>
      </c>
      <c r="I31" s="35">
        <f t="shared" si="2"/>
        <v>59</v>
      </c>
      <c r="J31" s="36">
        <f t="shared" si="3"/>
        <v>3.9918809201623814E-2</v>
      </c>
      <c r="K31" s="15"/>
    </row>
    <row r="32" spans="1:12" x14ac:dyDescent="0.25">
      <c r="A32" s="23"/>
      <c r="B32" s="23"/>
      <c r="C32" s="23"/>
      <c r="D32" s="24"/>
      <c r="E32" s="15"/>
      <c r="F32" s="16"/>
      <c r="G32" s="42"/>
      <c r="H32" s="39" t="s">
        <v>23</v>
      </c>
      <c r="I32" s="35">
        <f>SUM(I26:I31)</f>
        <v>1478</v>
      </c>
      <c r="J32" s="40">
        <f>SUM(J26:J31)</f>
        <v>1</v>
      </c>
      <c r="K32" s="15"/>
    </row>
    <row r="33" spans="1:11" ht="17.45" customHeight="1" x14ac:dyDescent="0.25">
      <c r="A33" s="23"/>
      <c r="B33" s="1" t="s">
        <v>7</v>
      </c>
      <c r="C33" s="1" t="s">
        <v>11</v>
      </c>
      <c r="D33" s="14" t="s">
        <v>9</v>
      </c>
      <c r="E33" s="15" t="s">
        <v>47</v>
      </c>
      <c r="F33" s="1" t="s">
        <v>11</v>
      </c>
      <c r="G33" s="14" t="s">
        <v>9</v>
      </c>
      <c r="H33" s="1" t="s">
        <v>7</v>
      </c>
      <c r="I33" s="1" t="s">
        <v>11</v>
      </c>
      <c r="J33" s="14" t="s">
        <v>9</v>
      </c>
      <c r="K33" s="15"/>
    </row>
    <row r="34" spans="1:11" ht="22.9" customHeight="1" x14ac:dyDescent="0.25">
      <c r="A34" s="25" t="s">
        <v>48</v>
      </c>
      <c r="B34" s="25" t="s">
        <v>49</v>
      </c>
      <c r="C34" s="25">
        <v>52</v>
      </c>
      <c r="D34" s="41">
        <v>0.66700000000000004</v>
      </c>
      <c r="E34" s="15" t="s">
        <v>50</v>
      </c>
      <c r="F34" s="16">
        <v>394</v>
      </c>
      <c r="G34" s="17">
        <v>0.67400000000000004</v>
      </c>
      <c r="H34" s="25" t="s">
        <v>49</v>
      </c>
      <c r="I34" s="35">
        <f t="shared" ref="I34:I39" si="4">C34+F34</f>
        <v>446</v>
      </c>
      <c r="J34" s="36">
        <f t="shared" ref="J34:J40" si="5">I34/(1511)</f>
        <v>0.29516876240900064</v>
      </c>
      <c r="K34" s="15"/>
    </row>
    <row r="35" spans="1:11" ht="18" customHeight="1" x14ac:dyDescent="0.25">
      <c r="A35" s="25" t="s">
        <v>51</v>
      </c>
      <c r="B35" s="25" t="s">
        <v>52</v>
      </c>
      <c r="C35" s="25">
        <v>37</v>
      </c>
      <c r="D35" s="41">
        <v>0.47399999999999998</v>
      </c>
      <c r="E35" s="15" t="s">
        <v>53</v>
      </c>
      <c r="F35" s="16">
        <v>252</v>
      </c>
      <c r="G35" s="17">
        <v>0.43099999999999999</v>
      </c>
      <c r="H35" s="25" t="s">
        <v>52</v>
      </c>
      <c r="I35" s="35">
        <f t="shared" si="4"/>
        <v>289</v>
      </c>
      <c r="J35" s="36">
        <f t="shared" si="5"/>
        <v>0.1912640635340834</v>
      </c>
      <c r="K35" s="15"/>
    </row>
    <row r="36" spans="1:11" ht="30" x14ac:dyDescent="0.25">
      <c r="A36" s="25" t="s">
        <v>18</v>
      </c>
      <c r="B36" s="25" t="s">
        <v>54</v>
      </c>
      <c r="C36" s="25">
        <v>33</v>
      </c>
      <c r="D36" s="41">
        <v>0.42299999999999999</v>
      </c>
      <c r="E36" s="15" t="s">
        <v>55</v>
      </c>
      <c r="F36" s="16">
        <v>238</v>
      </c>
      <c r="G36" s="17">
        <v>0.40699999999999997</v>
      </c>
      <c r="H36" s="25" t="s">
        <v>54</v>
      </c>
      <c r="I36" s="35">
        <f t="shared" si="4"/>
        <v>271</v>
      </c>
      <c r="J36" s="36">
        <f t="shared" si="5"/>
        <v>0.17935142289874256</v>
      </c>
      <c r="K36" s="15"/>
    </row>
    <row r="37" spans="1:11" ht="30" x14ac:dyDescent="0.25">
      <c r="A37" s="25"/>
      <c r="B37" s="25" t="s">
        <v>56</v>
      </c>
      <c r="C37" s="25">
        <v>23</v>
      </c>
      <c r="D37" s="41">
        <v>0.29499999999999998</v>
      </c>
      <c r="E37" s="15" t="s">
        <v>57</v>
      </c>
      <c r="F37" s="16">
        <v>169</v>
      </c>
      <c r="G37" s="17">
        <v>0.28899999999999998</v>
      </c>
      <c r="H37" s="25" t="s">
        <v>56</v>
      </c>
      <c r="I37" s="35">
        <f t="shared" si="4"/>
        <v>192</v>
      </c>
      <c r="J37" s="36">
        <f t="shared" si="5"/>
        <v>0.12706816677696889</v>
      </c>
      <c r="K37" s="15"/>
    </row>
    <row r="38" spans="1:11" x14ac:dyDescent="0.25">
      <c r="A38" s="25"/>
      <c r="B38" s="25" t="s">
        <v>58</v>
      </c>
      <c r="C38" s="25">
        <v>16</v>
      </c>
      <c r="D38" s="41">
        <v>0.20499999999999999</v>
      </c>
      <c r="E38" s="15" t="s">
        <v>59</v>
      </c>
      <c r="F38" s="16">
        <v>85</v>
      </c>
      <c r="G38" s="17">
        <v>0.14499999999999999</v>
      </c>
      <c r="H38" s="25" t="s">
        <v>58</v>
      </c>
      <c r="I38" s="35">
        <f t="shared" si="4"/>
        <v>101</v>
      </c>
      <c r="J38" s="36">
        <f t="shared" si="5"/>
        <v>6.6843150231634674E-2</v>
      </c>
      <c r="K38" s="15"/>
    </row>
    <row r="39" spans="1:11" ht="14.45" customHeight="1" x14ac:dyDescent="0.25">
      <c r="A39" s="25"/>
      <c r="B39" s="25" t="s">
        <v>38</v>
      </c>
      <c r="C39" s="25">
        <v>4</v>
      </c>
      <c r="D39" s="41">
        <v>5.0999999999999997E-2</v>
      </c>
      <c r="E39" s="15" t="s">
        <v>60</v>
      </c>
      <c r="F39" s="16">
        <v>29</v>
      </c>
      <c r="G39" s="17">
        <v>4.9000000000000002E-2</v>
      </c>
      <c r="H39" s="25" t="s">
        <v>38</v>
      </c>
      <c r="I39" s="35">
        <f t="shared" si="4"/>
        <v>33</v>
      </c>
      <c r="J39" s="36">
        <f t="shared" si="5"/>
        <v>2.183984116479153E-2</v>
      </c>
      <c r="K39" s="15"/>
    </row>
    <row r="40" spans="1:11" ht="14.45" customHeight="1" x14ac:dyDescent="0.25">
      <c r="A40" s="25"/>
      <c r="B40" s="46" t="s">
        <v>61</v>
      </c>
      <c r="C40" s="46">
        <v>24</v>
      </c>
      <c r="D40" s="47">
        <v>0.308</v>
      </c>
      <c r="E40" s="48" t="s">
        <v>61</v>
      </c>
      <c r="F40" s="49">
        <v>155</v>
      </c>
      <c r="G40" s="50">
        <v>0.27400000000000002</v>
      </c>
      <c r="H40" s="46" t="s">
        <v>61</v>
      </c>
      <c r="I40" s="49">
        <f>C40+F40</f>
        <v>179</v>
      </c>
      <c r="J40" s="51">
        <f t="shared" si="5"/>
        <v>0.11846459298477829</v>
      </c>
      <c r="K40" s="15"/>
    </row>
    <row r="41" spans="1:11" ht="14.45" customHeight="1" x14ac:dyDescent="0.25">
      <c r="A41" s="25"/>
      <c r="B41" s="46"/>
      <c r="C41" s="46"/>
      <c r="D41" s="47"/>
      <c r="E41" s="48"/>
      <c r="F41" s="49"/>
      <c r="G41" s="52"/>
      <c r="H41" s="39" t="s">
        <v>23</v>
      </c>
      <c r="I41" s="49">
        <f>SUM(I34:I40)</f>
        <v>1511</v>
      </c>
      <c r="J41" s="53">
        <f>SUM(J34:J40)</f>
        <v>1</v>
      </c>
      <c r="K41" s="15"/>
    </row>
    <row r="42" spans="1:11" ht="14.45" customHeight="1" x14ac:dyDescent="0.25">
      <c r="A42" s="25"/>
      <c r="B42" s="25"/>
      <c r="C42" s="1" t="s">
        <v>11</v>
      </c>
      <c r="D42" s="14" t="s">
        <v>9</v>
      </c>
      <c r="E42" s="15"/>
      <c r="F42" s="1" t="s">
        <v>11</v>
      </c>
      <c r="G42" s="14" t="s">
        <v>9</v>
      </c>
      <c r="H42" s="25"/>
      <c r="I42" s="1" t="s">
        <v>11</v>
      </c>
      <c r="J42" s="14" t="s">
        <v>9</v>
      </c>
      <c r="K42" s="15"/>
    </row>
    <row r="43" spans="1:11" ht="40.9" customHeight="1" x14ac:dyDescent="0.25">
      <c r="A43" s="23" t="s">
        <v>62</v>
      </c>
      <c r="B43" s="23" t="s">
        <v>63</v>
      </c>
      <c r="C43" s="23">
        <v>66</v>
      </c>
      <c r="D43" s="24">
        <v>0.84599999999999997</v>
      </c>
      <c r="E43" s="15"/>
      <c r="F43" s="16">
        <v>453</v>
      </c>
      <c r="G43" s="17">
        <v>0.76900000000000002</v>
      </c>
      <c r="H43" s="23" t="s">
        <v>64</v>
      </c>
      <c r="I43" s="35">
        <f t="shared" ref="I43" si="6">C43+F43</f>
        <v>519</v>
      </c>
      <c r="J43" s="36">
        <f t="shared" ref="J43" si="7">I43/(644)</f>
        <v>0.80590062111801242</v>
      </c>
      <c r="K43" s="15"/>
    </row>
    <row r="44" spans="1:11" ht="18" customHeight="1" x14ac:dyDescent="0.25">
      <c r="A44" s="25"/>
      <c r="B44" s="1" t="s">
        <v>65</v>
      </c>
      <c r="C44" s="1" t="s">
        <v>11</v>
      </c>
      <c r="D44" s="14" t="s">
        <v>9</v>
      </c>
      <c r="E44" s="15"/>
      <c r="F44" s="1" t="s">
        <v>11</v>
      </c>
      <c r="G44" s="14" t="s">
        <v>9</v>
      </c>
      <c r="H44" s="1" t="s">
        <v>7</v>
      </c>
      <c r="I44" s="1" t="s">
        <v>11</v>
      </c>
      <c r="J44" s="14" t="s">
        <v>9</v>
      </c>
      <c r="K44" s="15"/>
    </row>
    <row r="45" spans="1:11" x14ac:dyDescent="0.25">
      <c r="A45" s="25" t="s">
        <v>66</v>
      </c>
      <c r="B45" s="25" t="s">
        <v>67</v>
      </c>
      <c r="C45" s="25">
        <v>54</v>
      </c>
      <c r="D45" s="41">
        <v>0.69199999999999995</v>
      </c>
      <c r="E45" s="15"/>
      <c r="F45" s="16">
        <v>407</v>
      </c>
      <c r="G45" s="17">
        <v>0.69599999999999995</v>
      </c>
      <c r="H45" s="25" t="s">
        <v>67</v>
      </c>
      <c r="I45" s="35">
        <f>C45+F45</f>
        <v>461</v>
      </c>
      <c r="J45" s="36">
        <f>I45/(765)</f>
        <v>0.60261437908496729</v>
      </c>
      <c r="K45" s="15"/>
    </row>
    <row r="46" spans="1:11" x14ac:dyDescent="0.25">
      <c r="A46" s="25" t="s">
        <v>16</v>
      </c>
      <c r="B46" s="25" t="s">
        <v>68</v>
      </c>
      <c r="C46" s="25">
        <v>10</v>
      </c>
      <c r="D46" s="41">
        <v>0.128</v>
      </c>
      <c r="E46" s="15"/>
      <c r="F46" s="16">
        <v>72</v>
      </c>
      <c r="G46" s="17">
        <v>0.123</v>
      </c>
      <c r="H46" s="25" t="s">
        <v>68</v>
      </c>
      <c r="I46" s="35">
        <f>C46+F46</f>
        <v>82</v>
      </c>
      <c r="J46" s="36">
        <f>I46/(765)</f>
        <v>0.10718954248366012</v>
      </c>
      <c r="K46" s="15"/>
    </row>
    <row r="47" spans="1:11" x14ac:dyDescent="0.25">
      <c r="A47" s="25" t="s">
        <v>69</v>
      </c>
      <c r="B47" s="25" t="s">
        <v>70</v>
      </c>
      <c r="C47" s="25">
        <v>10</v>
      </c>
      <c r="D47" s="41">
        <v>0.128</v>
      </c>
      <c r="E47" s="15"/>
      <c r="F47" s="16">
        <v>48</v>
      </c>
      <c r="G47" s="17">
        <v>8.2000000000000003E-2</v>
      </c>
      <c r="H47" s="25" t="s">
        <v>71</v>
      </c>
      <c r="I47" s="35">
        <f>C47+F47</f>
        <v>58</v>
      </c>
      <c r="J47" s="36">
        <f>I47/(765)</f>
        <v>7.5816993464052282E-2</v>
      </c>
      <c r="K47" s="15"/>
    </row>
    <row r="48" spans="1:11" x14ac:dyDescent="0.25">
      <c r="A48" s="25"/>
      <c r="B48" s="25" t="s">
        <v>72</v>
      </c>
      <c r="C48" s="25">
        <v>4</v>
      </c>
      <c r="D48" s="41">
        <v>5.0999999999999997E-2</v>
      </c>
      <c r="E48" s="54"/>
      <c r="F48" s="16">
        <v>51</v>
      </c>
      <c r="G48" s="17">
        <v>8.6999999999999994E-2</v>
      </c>
      <c r="H48" s="25" t="s">
        <v>72</v>
      </c>
      <c r="I48" s="35">
        <f>C48+F48</f>
        <v>55</v>
      </c>
      <c r="J48" s="36">
        <f>I48/(765)</f>
        <v>7.1895424836601302E-2</v>
      </c>
      <c r="K48" s="15"/>
    </row>
    <row r="49" spans="1:11" x14ac:dyDescent="0.25">
      <c r="A49" s="25"/>
      <c r="B49" s="46" t="s">
        <v>73</v>
      </c>
      <c r="C49" s="46">
        <v>19</v>
      </c>
      <c r="D49" s="47">
        <v>0.24399999999999999</v>
      </c>
      <c r="E49" s="54"/>
      <c r="F49" s="49">
        <v>90</v>
      </c>
      <c r="G49" s="50">
        <v>0.154</v>
      </c>
      <c r="H49" s="46" t="s">
        <v>73</v>
      </c>
      <c r="I49" s="35">
        <f>C49+F49</f>
        <v>109</v>
      </c>
      <c r="J49" s="51">
        <f>I49/(765)</f>
        <v>0.14248366013071895</v>
      </c>
      <c r="K49" s="15"/>
    </row>
    <row r="50" spans="1:11" x14ac:dyDescent="0.25">
      <c r="A50" s="25"/>
      <c r="B50" s="46"/>
      <c r="C50" s="46"/>
      <c r="D50" s="47"/>
      <c r="E50" s="54"/>
      <c r="F50" s="49"/>
      <c r="G50" s="52"/>
      <c r="H50" s="39" t="s">
        <v>23</v>
      </c>
      <c r="I50" s="35">
        <f>SUM(I45:I49)</f>
        <v>765</v>
      </c>
      <c r="J50" s="53">
        <f>SUM(J45:J49)</f>
        <v>0.99999999999999978</v>
      </c>
      <c r="K50" s="15"/>
    </row>
    <row r="51" spans="1:11" ht="30" x14ac:dyDescent="0.25">
      <c r="A51" s="23"/>
      <c r="B51" s="44" t="s">
        <v>7</v>
      </c>
      <c r="C51" s="44" t="s">
        <v>11</v>
      </c>
      <c r="D51" s="45" t="s">
        <v>9</v>
      </c>
      <c r="E51" s="15"/>
      <c r="F51" s="1" t="s">
        <v>11</v>
      </c>
      <c r="G51" s="14" t="s">
        <v>9</v>
      </c>
      <c r="H51" s="44" t="s">
        <v>7</v>
      </c>
      <c r="I51" s="1" t="s">
        <v>11</v>
      </c>
      <c r="J51" s="14" t="s">
        <v>9</v>
      </c>
      <c r="K51" s="15"/>
    </row>
    <row r="52" spans="1:11" ht="30" x14ac:dyDescent="0.25">
      <c r="A52" s="23" t="s">
        <v>74</v>
      </c>
      <c r="B52" s="23" t="s">
        <v>75</v>
      </c>
      <c r="C52" s="23">
        <v>65</v>
      </c>
      <c r="D52" s="24">
        <v>0.83299999999999996</v>
      </c>
      <c r="E52" s="15"/>
      <c r="F52" s="16">
        <v>528</v>
      </c>
      <c r="G52" s="17">
        <v>0.90300000000000002</v>
      </c>
      <c r="H52" s="23" t="s">
        <v>75</v>
      </c>
      <c r="I52" s="35">
        <f t="shared" ref="I52:I53" si="8">C52+F52</f>
        <v>593</v>
      </c>
      <c r="J52" s="36">
        <f>I52/(655)</f>
        <v>0.90534351145038172</v>
      </c>
      <c r="K52" s="15"/>
    </row>
    <row r="53" spans="1:11" x14ac:dyDescent="0.25">
      <c r="A53" s="23"/>
      <c r="B53" s="23" t="s">
        <v>76</v>
      </c>
      <c r="C53" s="23">
        <v>12</v>
      </c>
      <c r="D53" s="24">
        <v>0.154</v>
      </c>
      <c r="E53" s="15"/>
      <c r="F53" s="16">
        <v>50</v>
      </c>
      <c r="G53" s="17">
        <v>8.5000000000000006E-2</v>
      </c>
      <c r="H53" s="23" t="s">
        <v>76</v>
      </c>
      <c r="I53" s="35">
        <f t="shared" si="8"/>
        <v>62</v>
      </c>
      <c r="J53" s="36">
        <f>I53/(655)</f>
        <v>9.465648854961832E-2</v>
      </c>
      <c r="K53" s="15"/>
    </row>
    <row r="54" spans="1:11" ht="30" x14ac:dyDescent="0.25">
      <c r="A54" s="25"/>
      <c r="B54" s="1" t="s">
        <v>7</v>
      </c>
      <c r="C54" s="1" t="s">
        <v>11</v>
      </c>
      <c r="D54" s="14" t="s">
        <v>9</v>
      </c>
      <c r="E54" s="15"/>
      <c r="F54" s="1" t="s">
        <v>11</v>
      </c>
      <c r="G54" s="14" t="s">
        <v>9</v>
      </c>
      <c r="H54" s="1" t="s">
        <v>7</v>
      </c>
      <c r="I54" s="1" t="s">
        <v>11</v>
      </c>
      <c r="J54" s="14" t="s">
        <v>9</v>
      </c>
      <c r="K54" s="15"/>
    </row>
    <row r="55" spans="1:11" ht="30" x14ac:dyDescent="0.25">
      <c r="A55" s="25" t="s">
        <v>77</v>
      </c>
      <c r="B55" s="25" t="s">
        <v>78</v>
      </c>
      <c r="C55" s="25">
        <v>13</v>
      </c>
      <c r="D55" s="41">
        <v>0.16700000000000001</v>
      </c>
      <c r="E55" s="15"/>
      <c r="F55" s="16">
        <v>58</v>
      </c>
      <c r="G55" s="17">
        <v>9.9000000000000005E-2</v>
      </c>
      <c r="H55" s="25" t="s">
        <v>78</v>
      </c>
      <c r="I55" s="35">
        <f t="shared" ref="I55:I61" si="9">C55+F55</f>
        <v>71</v>
      </c>
      <c r="J55" s="36">
        <f t="shared" ref="J55:J61" si="10">I55/(336)</f>
        <v>0.21130952380952381</v>
      </c>
      <c r="K55" s="15"/>
    </row>
    <row r="56" spans="1:11" x14ac:dyDescent="0.25">
      <c r="A56" s="25"/>
      <c r="B56" s="25" t="s">
        <v>79</v>
      </c>
      <c r="C56" s="25">
        <v>10</v>
      </c>
      <c r="D56" s="41">
        <v>0.128</v>
      </c>
      <c r="E56" s="15"/>
      <c r="F56" s="16">
        <v>51</v>
      </c>
      <c r="G56" s="17">
        <v>8.6999999999999994E-2</v>
      </c>
      <c r="H56" s="25" t="s">
        <v>79</v>
      </c>
      <c r="I56" s="35">
        <f t="shared" si="9"/>
        <v>61</v>
      </c>
      <c r="J56" s="36">
        <f t="shared" si="10"/>
        <v>0.18154761904761904</v>
      </c>
      <c r="K56" s="15"/>
    </row>
    <row r="57" spans="1:11" x14ac:dyDescent="0.25">
      <c r="A57" s="25"/>
      <c r="B57" s="25" t="s">
        <v>80</v>
      </c>
      <c r="C57" s="25">
        <v>11</v>
      </c>
      <c r="D57" s="41">
        <v>0.14099999999999999</v>
      </c>
      <c r="E57" s="15"/>
      <c r="F57" s="16">
        <v>36</v>
      </c>
      <c r="G57" s="17">
        <v>6.2E-2</v>
      </c>
      <c r="H57" s="25" t="s">
        <v>80</v>
      </c>
      <c r="I57" s="35">
        <f t="shared" si="9"/>
        <v>47</v>
      </c>
      <c r="J57" s="36">
        <f t="shared" si="10"/>
        <v>0.13988095238095238</v>
      </c>
      <c r="K57" s="15"/>
    </row>
    <row r="58" spans="1:11" x14ac:dyDescent="0.25">
      <c r="A58" s="25"/>
      <c r="B58" s="25" t="s">
        <v>81</v>
      </c>
      <c r="C58" s="25">
        <v>9</v>
      </c>
      <c r="D58" s="41">
        <v>0.115</v>
      </c>
      <c r="E58" s="15"/>
      <c r="F58" s="16">
        <v>38</v>
      </c>
      <c r="G58" s="17">
        <v>6.5000000000000002E-2</v>
      </c>
      <c r="H58" s="25" t="s">
        <v>81</v>
      </c>
      <c r="I58" s="35">
        <f t="shared" si="9"/>
        <v>47</v>
      </c>
      <c r="J58" s="36">
        <f t="shared" si="10"/>
        <v>0.13988095238095238</v>
      </c>
      <c r="K58" s="15"/>
    </row>
    <row r="59" spans="1:11" x14ac:dyDescent="0.25">
      <c r="A59" s="25"/>
      <c r="B59" s="25" t="s">
        <v>82</v>
      </c>
      <c r="C59" s="25">
        <v>6</v>
      </c>
      <c r="D59" s="41">
        <v>7.6999999999999999E-2</v>
      </c>
      <c r="E59" s="15"/>
      <c r="F59" s="16">
        <v>25</v>
      </c>
      <c r="G59" s="17">
        <v>4.2999999999999997E-2</v>
      </c>
      <c r="H59" s="25" t="s">
        <v>82</v>
      </c>
      <c r="I59" s="35">
        <f t="shared" si="9"/>
        <v>31</v>
      </c>
      <c r="J59" s="36">
        <f t="shared" si="10"/>
        <v>9.2261904761904767E-2</v>
      </c>
      <c r="K59" s="15"/>
    </row>
    <row r="60" spans="1:11" x14ac:dyDescent="0.25">
      <c r="A60" s="25"/>
      <c r="B60" s="25" t="s">
        <v>83</v>
      </c>
      <c r="C60" s="25">
        <v>5</v>
      </c>
      <c r="D60" s="41">
        <v>6.4000000000000001E-2</v>
      </c>
      <c r="E60" s="15"/>
      <c r="F60" s="16">
        <v>22</v>
      </c>
      <c r="G60" s="17">
        <v>3.7999999999999999E-2</v>
      </c>
      <c r="H60" s="25" t="s">
        <v>83</v>
      </c>
      <c r="I60" s="35">
        <f t="shared" si="9"/>
        <v>27</v>
      </c>
      <c r="J60" s="36">
        <f t="shared" si="10"/>
        <v>8.0357142857142863E-2</v>
      </c>
      <c r="K60" s="15"/>
    </row>
    <row r="61" spans="1:11" x14ac:dyDescent="0.25">
      <c r="A61" s="25"/>
      <c r="B61" s="46" t="s">
        <v>84</v>
      </c>
      <c r="C61" s="46">
        <v>11</v>
      </c>
      <c r="D61" s="47">
        <v>0.14099999999999999</v>
      </c>
      <c r="E61" s="15"/>
      <c r="F61" s="49">
        <v>41</v>
      </c>
      <c r="G61" s="50">
        <v>6.5000000000000002E-2</v>
      </c>
      <c r="H61" s="46" t="s">
        <v>84</v>
      </c>
      <c r="I61" s="49">
        <f t="shared" si="9"/>
        <v>52</v>
      </c>
      <c r="J61" s="51">
        <f t="shared" si="10"/>
        <v>0.15476190476190477</v>
      </c>
      <c r="K61" s="15"/>
    </row>
    <row r="62" spans="1:11" x14ac:dyDescent="0.25">
      <c r="A62" s="25"/>
      <c r="B62" s="46"/>
      <c r="C62" s="46"/>
      <c r="D62" s="47"/>
      <c r="E62" s="15"/>
      <c r="F62" s="49"/>
      <c r="G62" s="52"/>
      <c r="H62" s="39" t="s">
        <v>23</v>
      </c>
      <c r="I62" s="49">
        <f>SUM(I55:I61)</f>
        <v>336</v>
      </c>
      <c r="J62" s="53">
        <f>SUM(J55:J61)</f>
        <v>1</v>
      </c>
      <c r="K62" s="15"/>
    </row>
    <row r="63" spans="1:11" ht="30" x14ac:dyDescent="0.25">
      <c r="A63" s="23"/>
      <c r="B63" s="44" t="s">
        <v>7</v>
      </c>
      <c r="C63" s="44" t="s">
        <v>11</v>
      </c>
      <c r="D63" s="45" t="s">
        <v>9</v>
      </c>
      <c r="E63" s="15"/>
      <c r="F63" s="1" t="s">
        <v>11</v>
      </c>
      <c r="G63" s="14" t="s">
        <v>9</v>
      </c>
      <c r="H63" s="44" t="s">
        <v>7</v>
      </c>
      <c r="I63" s="1" t="s">
        <v>11</v>
      </c>
      <c r="J63" s="14" t="s">
        <v>9</v>
      </c>
      <c r="K63" s="15"/>
    </row>
    <row r="64" spans="1:11" ht="30" x14ac:dyDescent="0.25">
      <c r="A64" s="23" t="s">
        <v>85</v>
      </c>
      <c r="B64" s="23" t="s">
        <v>86</v>
      </c>
      <c r="C64" s="23">
        <v>28</v>
      </c>
      <c r="D64" s="24">
        <v>0.35899999999999999</v>
      </c>
      <c r="E64" s="15"/>
      <c r="F64" s="16">
        <v>183</v>
      </c>
      <c r="G64" s="17">
        <v>0.313</v>
      </c>
      <c r="H64" s="23" t="s">
        <v>86</v>
      </c>
      <c r="I64" s="35">
        <f>C64+F64</f>
        <v>211</v>
      </c>
      <c r="J64" s="36">
        <f>I64/(751)</f>
        <v>0.28095872170439412</v>
      </c>
      <c r="K64" s="15"/>
    </row>
    <row r="65" spans="1:11" x14ac:dyDescent="0.25">
      <c r="A65" s="23"/>
      <c r="B65" s="23" t="s">
        <v>87</v>
      </c>
      <c r="C65" s="23">
        <v>29</v>
      </c>
      <c r="D65" s="24">
        <v>0.372</v>
      </c>
      <c r="E65" s="15"/>
      <c r="F65" s="16">
        <v>178</v>
      </c>
      <c r="G65" s="17">
        <v>0.30399999999999999</v>
      </c>
      <c r="H65" s="23" t="s">
        <v>87</v>
      </c>
      <c r="I65" s="35">
        <f>C65+F65</f>
        <v>207</v>
      </c>
      <c r="J65" s="36">
        <f>I65/(751)</f>
        <v>0.27563249001331558</v>
      </c>
      <c r="K65" s="15"/>
    </row>
    <row r="66" spans="1:11" x14ac:dyDescent="0.25">
      <c r="A66" s="23"/>
      <c r="B66" s="23" t="s">
        <v>88</v>
      </c>
      <c r="C66" s="23">
        <v>12</v>
      </c>
      <c r="D66" s="24">
        <v>0.154</v>
      </c>
      <c r="E66" s="15"/>
      <c r="F66" s="16">
        <v>129</v>
      </c>
      <c r="G66" s="17">
        <v>0.221</v>
      </c>
      <c r="H66" s="23" t="s">
        <v>88</v>
      </c>
      <c r="I66" s="35">
        <f>C66+F66</f>
        <v>141</v>
      </c>
      <c r="J66" s="36">
        <f>I66/(751)</f>
        <v>0.1877496671105193</v>
      </c>
      <c r="K66" s="15"/>
    </row>
    <row r="67" spans="1:11" ht="30" x14ac:dyDescent="0.25">
      <c r="A67" s="23"/>
      <c r="B67" s="23" t="s">
        <v>89</v>
      </c>
      <c r="C67" s="23">
        <v>4</v>
      </c>
      <c r="D67" s="24">
        <v>5.0999999999999997E-2</v>
      </c>
      <c r="E67" s="15"/>
      <c r="F67" s="16">
        <v>69</v>
      </c>
      <c r="G67" s="17">
        <v>0.11799999999999999</v>
      </c>
      <c r="H67" s="23" t="s">
        <v>90</v>
      </c>
      <c r="I67" s="35">
        <f>C68+F68</f>
        <v>119</v>
      </c>
      <c r="J67" s="36">
        <f>I67/(751)</f>
        <v>0.1584553928095872</v>
      </c>
      <c r="K67" s="15"/>
    </row>
    <row r="68" spans="1:11" ht="30" x14ac:dyDescent="0.25">
      <c r="A68" s="23"/>
      <c r="B68" s="46" t="s">
        <v>90</v>
      </c>
      <c r="C68" s="46">
        <v>27</v>
      </c>
      <c r="D68" s="47">
        <v>0.34599999999999997</v>
      </c>
      <c r="E68" s="15"/>
      <c r="F68" s="16">
        <v>92</v>
      </c>
      <c r="G68" s="17">
        <v>0.157</v>
      </c>
      <c r="H68" s="23" t="s">
        <v>89</v>
      </c>
      <c r="I68" s="35">
        <f>C67+F67</f>
        <v>73</v>
      </c>
      <c r="J68" s="36">
        <f>I68/(751)</f>
        <v>9.7203728362183758E-2</v>
      </c>
      <c r="K68" s="15"/>
    </row>
    <row r="69" spans="1:11" x14ac:dyDescent="0.25">
      <c r="A69" s="23"/>
      <c r="B69" s="46"/>
      <c r="C69" s="46"/>
      <c r="D69" s="47"/>
      <c r="E69" s="15"/>
      <c r="F69" s="16"/>
      <c r="G69" s="42"/>
      <c r="H69" s="39" t="s">
        <v>23</v>
      </c>
      <c r="I69" s="35">
        <f>SUM(I64:I68)</f>
        <v>751</v>
      </c>
      <c r="J69" s="40">
        <f>SUM(J64:J68)</f>
        <v>0.99999999999999989</v>
      </c>
      <c r="K69" s="15"/>
    </row>
    <row r="70" spans="1:11" ht="19.899999999999999" customHeight="1" x14ac:dyDescent="0.25">
      <c r="A70" s="25"/>
      <c r="B70" s="1" t="s">
        <v>7</v>
      </c>
      <c r="C70" s="1" t="s">
        <v>11</v>
      </c>
      <c r="D70" s="14" t="s">
        <v>9</v>
      </c>
      <c r="E70" s="15"/>
      <c r="F70" s="1" t="s">
        <v>11</v>
      </c>
      <c r="G70" s="14" t="s">
        <v>9</v>
      </c>
      <c r="H70" s="1" t="s">
        <v>7</v>
      </c>
      <c r="I70" s="1" t="s">
        <v>11</v>
      </c>
      <c r="J70" s="14" t="s">
        <v>9</v>
      </c>
      <c r="K70" s="15"/>
    </row>
    <row r="71" spans="1:11" ht="30" x14ac:dyDescent="0.25">
      <c r="A71" s="25" t="s">
        <v>91</v>
      </c>
      <c r="B71" s="25" t="s">
        <v>92</v>
      </c>
      <c r="C71" s="25">
        <v>53</v>
      </c>
      <c r="D71" s="41">
        <v>0.67900000000000005</v>
      </c>
      <c r="E71" s="15"/>
      <c r="F71" s="16">
        <v>430</v>
      </c>
      <c r="G71" s="17">
        <v>0.73499999999999999</v>
      </c>
      <c r="H71" s="25" t="s">
        <v>92</v>
      </c>
      <c r="I71" s="35">
        <f t="shared" ref="I71:I79" si="11">C71+F71</f>
        <v>483</v>
      </c>
      <c r="J71" s="36">
        <f t="shared" ref="J71:J80" si="12">I71/(2641)</f>
        <v>0.18288527073078378</v>
      </c>
      <c r="K71" s="15"/>
    </row>
    <row r="72" spans="1:11" x14ac:dyDescent="0.25">
      <c r="A72" s="25"/>
      <c r="B72" s="25" t="s">
        <v>93</v>
      </c>
      <c r="C72" s="25">
        <v>50</v>
      </c>
      <c r="D72" s="41">
        <v>0.64100000000000001</v>
      </c>
      <c r="E72" s="15"/>
      <c r="F72" s="16">
        <v>393</v>
      </c>
      <c r="G72" s="17">
        <v>0.67200000000000004</v>
      </c>
      <c r="H72" s="25" t="s">
        <v>93</v>
      </c>
      <c r="I72" s="35">
        <f t="shared" si="11"/>
        <v>443</v>
      </c>
      <c r="J72" s="36">
        <f t="shared" si="12"/>
        <v>0.16773949261643317</v>
      </c>
      <c r="K72" s="15"/>
    </row>
    <row r="73" spans="1:11" x14ac:dyDescent="0.25">
      <c r="A73" s="25"/>
      <c r="B73" s="25" t="s">
        <v>94</v>
      </c>
      <c r="C73" s="25">
        <v>47</v>
      </c>
      <c r="D73" s="41">
        <v>0.60299999999999998</v>
      </c>
      <c r="E73" s="15"/>
      <c r="F73" s="16">
        <v>330</v>
      </c>
      <c r="G73" s="17">
        <v>0.56399999999999995</v>
      </c>
      <c r="H73" s="25" t="s">
        <v>94</v>
      </c>
      <c r="I73" s="35">
        <f t="shared" si="11"/>
        <v>377</v>
      </c>
      <c r="J73" s="36">
        <f t="shared" si="12"/>
        <v>0.14274895872775464</v>
      </c>
      <c r="K73" s="15"/>
    </row>
    <row r="74" spans="1:11" x14ac:dyDescent="0.25">
      <c r="A74" s="25"/>
      <c r="B74" s="25" t="s">
        <v>95</v>
      </c>
      <c r="C74" s="25">
        <v>35</v>
      </c>
      <c r="D74" s="41">
        <v>0.44900000000000001</v>
      </c>
      <c r="E74" s="15"/>
      <c r="F74" s="16">
        <v>286</v>
      </c>
      <c r="G74" s="17">
        <v>0.48899999999999999</v>
      </c>
      <c r="H74" s="25" t="s">
        <v>95</v>
      </c>
      <c r="I74" s="35">
        <f t="shared" si="11"/>
        <v>321</v>
      </c>
      <c r="J74" s="36">
        <f t="shared" si="12"/>
        <v>0.12154486936766376</v>
      </c>
      <c r="K74" s="15"/>
    </row>
    <row r="75" spans="1:11" x14ac:dyDescent="0.25">
      <c r="A75" s="25"/>
      <c r="B75" s="25" t="s">
        <v>96</v>
      </c>
      <c r="C75" s="25">
        <v>37</v>
      </c>
      <c r="D75" s="41">
        <v>0.47399999999999998</v>
      </c>
      <c r="E75" s="15"/>
      <c r="F75" s="16">
        <v>273</v>
      </c>
      <c r="G75" s="17">
        <v>0.46700000000000003</v>
      </c>
      <c r="H75" s="25" t="s">
        <v>96</v>
      </c>
      <c r="I75" s="35">
        <f t="shared" si="11"/>
        <v>310</v>
      </c>
      <c r="J75" s="36">
        <f t="shared" si="12"/>
        <v>0.11737978038621734</v>
      </c>
      <c r="K75" s="15"/>
    </row>
    <row r="76" spans="1:11" x14ac:dyDescent="0.25">
      <c r="A76" s="25"/>
      <c r="B76" s="25" t="s">
        <v>97</v>
      </c>
      <c r="C76" s="25">
        <v>38</v>
      </c>
      <c r="D76" s="41">
        <v>0.48699999999999999</v>
      </c>
      <c r="E76" s="15"/>
      <c r="F76" s="16">
        <v>258</v>
      </c>
      <c r="G76" s="17">
        <v>0.45600000000000002</v>
      </c>
      <c r="H76" s="25" t="s">
        <v>97</v>
      </c>
      <c r="I76" s="35">
        <f t="shared" si="11"/>
        <v>296</v>
      </c>
      <c r="J76" s="36">
        <f t="shared" si="12"/>
        <v>0.11207875804619462</v>
      </c>
      <c r="K76" s="15"/>
    </row>
    <row r="77" spans="1:11" x14ac:dyDescent="0.25">
      <c r="A77" s="25"/>
      <c r="B77" s="25" t="s">
        <v>98</v>
      </c>
      <c r="C77" s="25">
        <v>25</v>
      </c>
      <c r="D77" s="41">
        <v>0.32100000000000001</v>
      </c>
      <c r="E77" s="15"/>
      <c r="F77" s="16">
        <v>184</v>
      </c>
      <c r="G77" s="17">
        <v>0.315</v>
      </c>
      <c r="H77" s="25" t="s">
        <v>98</v>
      </c>
      <c r="I77" s="35">
        <f t="shared" si="11"/>
        <v>209</v>
      </c>
      <c r="J77" s="36">
        <f t="shared" si="12"/>
        <v>7.9136690647482008E-2</v>
      </c>
      <c r="K77" s="15"/>
    </row>
    <row r="78" spans="1:11" x14ac:dyDescent="0.25">
      <c r="A78" s="25"/>
      <c r="B78" s="25" t="s">
        <v>99</v>
      </c>
      <c r="C78" s="25">
        <v>10</v>
      </c>
      <c r="D78" s="41">
        <v>0.128</v>
      </c>
      <c r="E78" s="15"/>
      <c r="F78" s="16">
        <v>54</v>
      </c>
      <c r="G78" s="17">
        <v>9.1999999999999998E-2</v>
      </c>
      <c r="H78" s="25" t="s">
        <v>99</v>
      </c>
      <c r="I78" s="35">
        <f t="shared" si="11"/>
        <v>64</v>
      </c>
      <c r="J78" s="36">
        <f t="shared" si="12"/>
        <v>2.4233244982960998E-2</v>
      </c>
      <c r="K78" s="15"/>
    </row>
    <row r="79" spans="1:11" x14ac:dyDescent="0.25">
      <c r="A79" s="25"/>
      <c r="B79" s="46" t="s">
        <v>100</v>
      </c>
      <c r="C79" s="46">
        <v>28</v>
      </c>
      <c r="D79" s="47">
        <v>0.35899999999999999</v>
      </c>
      <c r="E79" s="15"/>
      <c r="F79" s="49">
        <v>110</v>
      </c>
      <c r="G79" s="50">
        <v>0.09</v>
      </c>
      <c r="H79" s="46" t="s">
        <v>100</v>
      </c>
      <c r="I79" s="49">
        <f t="shared" si="11"/>
        <v>138</v>
      </c>
      <c r="J79" s="51">
        <f t="shared" si="12"/>
        <v>5.2252934494509656E-2</v>
      </c>
      <c r="K79" s="15"/>
    </row>
    <row r="80" spans="1:11" x14ac:dyDescent="0.25">
      <c r="A80" s="25"/>
      <c r="D80" s="13"/>
      <c r="E80" s="15"/>
      <c r="F80" s="16"/>
      <c r="G80" s="17"/>
      <c r="H80" s="39" t="s">
        <v>23</v>
      </c>
      <c r="I80" s="16">
        <f>SUM(I71:I79)</f>
        <v>2641</v>
      </c>
      <c r="J80" s="55">
        <f t="shared" si="12"/>
        <v>1</v>
      </c>
      <c r="K80" s="15"/>
    </row>
    <row r="81" spans="1:11" ht="30" x14ac:dyDescent="0.25">
      <c r="A81" s="23" t="s">
        <v>101</v>
      </c>
      <c r="B81" s="23" t="s">
        <v>38</v>
      </c>
      <c r="C81" s="23">
        <v>10</v>
      </c>
      <c r="D81" s="24">
        <v>0.128</v>
      </c>
      <c r="E81" s="15"/>
      <c r="F81" s="16">
        <v>148</v>
      </c>
      <c r="G81" s="17">
        <v>0.26100000000000001</v>
      </c>
      <c r="H81" s="23" t="s">
        <v>38</v>
      </c>
      <c r="I81" s="35">
        <f t="shared" ref="I81" si="13">C81+F81</f>
        <v>158</v>
      </c>
      <c r="J81" s="36">
        <f t="shared" ref="J81" si="14">I81/(644)</f>
        <v>0.24534161490683229</v>
      </c>
      <c r="K81" s="15"/>
    </row>
    <row r="82" spans="1:11" x14ac:dyDescent="0.25">
      <c r="E82" s="15"/>
      <c r="F82" s="16"/>
      <c r="G82" s="17"/>
      <c r="I82" s="16"/>
      <c r="J82" s="18"/>
      <c r="K82" s="15"/>
    </row>
    <row r="83" spans="1:11" x14ac:dyDescent="0.25">
      <c r="E83" s="15"/>
      <c r="F83" s="16"/>
      <c r="G83" s="17"/>
      <c r="I83" s="16"/>
      <c r="J83" s="18"/>
      <c r="K83" s="15"/>
    </row>
    <row r="84" spans="1:11" x14ac:dyDescent="0.25">
      <c r="A84" s="13" t="s">
        <v>102</v>
      </c>
      <c r="B84" s="13" t="s">
        <v>103</v>
      </c>
      <c r="E84" s="15"/>
      <c r="F84" s="16"/>
      <c r="G84" s="17"/>
      <c r="I84" s="16"/>
      <c r="J84" s="18"/>
      <c r="K84" s="15"/>
    </row>
    <row r="85" spans="1:11" x14ac:dyDescent="0.25">
      <c r="B85" s="13" t="s">
        <v>104</v>
      </c>
      <c r="E85" s="15"/>
      <c r="F85" s="16"/>
      <c r="G85" s="17"/>
      <c r="I85" s="16"/>
      <c r="J85" s="18"/>
      <c r="K85" s="15"/>
    </row>
  </sheetData>
  <sheetProtection algorithmName="SHA-512" hashValue="p7CgAUC8jS1O5iSAqolR6j7embKxlae+T2ClbbnWp0KXJ2UuR8NY4riQ9etwJ2wVvfegRWq0IJ5YmFofMiSPNA==" saltValue="Xr6gpd/DM+o7AyvNA6PZgg==" spinCount="100000" sheet="1" objects="1" scenarios="1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Analytics B1+B2+B3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Milner, Mary</dc:creator>
  <cp:lastModifiedBy>Milner, Mary</cp:lastModifiedBy>
  <dcterms:created xsi:type="dcterms:W3CDTF">2023-01-17T22:57:53Z</dcterms:created>
  <dcterms:modified xsi:type="dcterms:W3CDTF">2023-01-17T23:11:54Z</dcterms:modified>
  <cp:contentStatus/>
</cp:coreProperties>
</file>